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ul.shipley\OneDrive - Titon\Library\Calculators\"/>
    </mc:Choice>
  </mc:AlternateContent>
  <bookViews>
    <workbookView xWindow="0" yWindow="0" windowWidth="15348" windowHeight="4032"/>
  </bookViews>
  <sheets>
    <sheet name="Calculator Phone" sheetId="4" r:id="rId1"/>
    <sheet name="Certificate" sheetId="6" r:id="rId2"/>
    <sheet name="lookups" sheetId="5" state="hidden" r:id="rId3"/>
  </sheets>
  <definedNames>
    <definedName name="_xlnm.Print_Area" localSheetId="0">'Calculator Phone'!$A$1:$I$78</definedName>
    <definedName name="_xlnm.Print_Area" localSheetId="1">Certificate!$A$1:$N$44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4" l="1"/>
  <c r="D48" i="4"/>
  <c r="D47" i="4"/>
  <c r="D46" i="4"/>
  <c r="D45" i="4"/>
  <c r="D44" i="4"/>
  <c r="D43" i="4"/>
  <c r="D42" i="4"/>
  <c r="D41" i="4"/>
  <c r="D40" i="4"/>
  <c r="D39" i="4"/>
  <c r="E17" i="5" l="1"/>
  <c r="E16" i="5"/>
  <c r="E15" i="5"/>
  <c r="E14" i="5"/>
  <c r="E13" i="5"/>
  <c r="E12" i="5"/>
  <c r="E11" i="5"/>
  <c r="E10" i="5"/>
  <c r="E9" i="5"/>
  <c r="E8" i="5"/>
  <c r="E7" i="5"/>
  <c r="E6" i="5"/>
  <c r="E5" i="5"/>
  <c r="E4" i="5"/>
  <c r="D33" i="6" l="1"/>
  <c r="D32" i="6"/>
  <c r="D31" i="6"/>
  <c r="E46" i="4"/>
  <c r="M14" i="6"/>
  <c r="I14" i="6"/>
  <c r="M13" i="6"/>
  <c r="M12" i="6"/>
  <c r="I12" i="6"/>
  <c r="I11" i="6"/>
  <c r="M9" i="6"/>
  <c r="I9" i="6"/>
  <c r="M7" i="6"/>
  <c r="I7" i="6"/>
  <c r="M5" i="6"/>
  <c r="I13" i="6" s="1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B33" i="6"/>
  <c r="B32" i="6"/>
  <c r="B31" i="6"/>
  <c r="B30" i="6"/>
  <c r="B29" i="6"/>
  <c r="B28" i="6"/>
  <c r="B27" i="6"/>
  <c r="B26" i="6"/>
  <c r="B25" i="6"/>
  <c r="B24" i="6"/>
  <c r="B23" i="6"/>
  <c r="B22" i="6"/>
  <c r="D29" i="6"/>
  <c r="D28" i="6"/>
  <c r="D25" i="6"/>
  <c r="D24" i="6"/>
  <c r="D23" i="6"/>
  <c r="F75" i="4"/>
  <c r="L74" i="4"/>
  <c r="I74" i="4" s="1"/>
  <c r="F74" i="4"/>
  <c r="F73" i="4"/>
  <c r="L72" i="4"/>
  <c r="I72" i="4" s="1"/>
  <c r="F72" i="4"/>
  <c r="F71" i="4"/>
  <c r="L70" i="4"/>
  <c r="I70" i="4" s="1"/>
  <c r="F70" i="4"/>
  <c r="F69" i="4"/>
  <c r="L68" i="4"/>
  <c r="I68" i="4" s="1"/>
  <c r="F68" i="4"/>
  <c r="F67" i="4"/>
  <c r="M75" i="4"/>
  <c r="L75" i="4"/>
  <c r="N75" i="4" s="1"/>
  <c r="M74" i="4"/>
  <c r="M73" i="4"/>
  <c r="L73" i="4"/>
  <c r="I73" i="4" s="1"/>
  <c r="M72" i="4"/>
  <c r="M71" i="4"/>
  <c r="L71" i="4"/>
  <c r="I71" i="4" s="1"/>
  <c r="M70" i="4"/>
  <c r="M69" i="4"/>
  <c r="L69" i="4"/>
  <c r="I69" i="4" s="1"/>
  <c r="M68" i="4"/>
  <c r="M67" i="4"/>
  <c r="L67" i="4"/>
  <c r="I67" i="4" s="1"/>
  <c r="M66" i="4"/>
  <c r="L66" i="4"/>
  <c r="N66" i="4" s="1"/>
  <c r="M65" i="4"/>
  <c r="L65" i="4"/>
  <c r="I65" i="4" s="1"/>
  <c r="M64" i="4"/>
  <c r="L64" i="4"/>
  <c r="I64" i="4" s="1"/>
  <c r="M63" i="4"/>
  <c r="L63" i="4"/>
  <c r="I63" i="4" s="1"/>
  <c r="M62" i="4"/>
  <c r="L62" i="4"/>
  <c r="N62" i="4" s="1"/>
  <c r="L61" i="4"/>
  <c r="I61" i="4" s="1"/>
  <c r="M61" i="4"/>
  <c r="J61" i="4"/>
  <c r="D60" i="4"/>
  <c r="C60" i="4"/>
  <c r="N73" i="4"/>
  <c r="N61" i="4"/>
  <c r="D38" i="4"/>
  <c r="E49" i="4"/>
  <c r="F12" i="4"/>
  <c r="C23" i="4"/>
  <c r="B9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1" i="4"/>
  <c r="K62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G7" i="5"/>
  <c r="H7" i="5" s="1"/>
  <c r="C19" i="4" s="1"/>
  <c r="B3" i="5"/>
  <c r="E10" i="4"/>
  <c r="M11" i="6" s="1"/>
  <c r="H18" i="4"/>
  <c r="H19" i="4" s="1"/>
  <c r="E30" i="4"/>
  <c r="B30" i="4"/>
  <c r="N67" i="4"/>
  <c r="E48" i="4"/>
  <c r="E44" i="4"/>
  <c r="N65" i="4" l="1"/>
  <c r="N64" i="4"/>
  <c r="N72" i="4"/>
  <c r="E45" i="4"/>
  <c r="N68" i="4"/>
  <c r="K7" i="5"/>
  <c r="F19" i="4" s="1"/>
  <c r="N70" i="4"/>
  <c r="I75" i="4"/>
  <c r="D27" i="6"/>
  <c r="D30" i="6"/>
  <c r="J7" i="5"/>
  <c r="E19" i="4" s="1"/>
  <c r="E47" i="4"/>
  <c r="L7" i="5"/>
  <c r="G19" i="4" s="1"/>
  <c r="D76" i="4"/>
  <c r="B78" i="4" s="1"/>
  <c r="N74" i="4"/>
  <c r="E14" i="4"/>
  <c r="F14" i="4" s="1"/>
  <c r="C21" i="4" s="1"/>
  <c r="F25" i="4" s="1"/>
  <c r="I66" i="4"/>
  <c r="N69" i="4"/>
  <c r="N71" i="4"/>
  <c r="I62" i="4"/>
  <c r="I7" i="5"/>
  <c r="D19" i="4" s="1"/>
  <c r="D26" i="6"/>
  <c r="J76" i="4"/>
  <c r="N63" i="4"/>
  <c r="L76" i="4"/>
  <c r="N76" i="4" s="1"/>
  <c r="F61" i="4" s="1"/>
  <c r="D50" i="4"/>
  <c r="E39" i="4" s="1"/>
  <c r="D22" i="6"/>
  <c r="F66" i="4" l="1"/>
  <c r="H73" i="4"/>
  <c r="L34" i="6" s="1"/>
  <c r="G74" i="4"/>
  <c r="J35" i="6" s="1"/>
  <c r="G70" i="4"/>
  <c r="J31" i="6" s="1"/>
  <c r="G66" i="4"/>
  <c r="J27" i="6" s="1"/>
  <c r="G72" i="4"/>
  <c r="J33" i="6" s="1"/>
  <c r="G71" i="4"/>
  <c r="J32" i="6" s="1"/>
  <c r="G73" i="4"/>
  <c r="J34" i="6" s="1"/>
  <c r="G69" i="4"/>
  <c r="J30" i="6" s="1"/>
  <c r="G61" i="4"/>
  <c r="G68" i="4"/>
  <c r="J29" i="6" s="1"/>
  <c r="G75" i="4"/>
  <c r="J36" i="6" s="1"/>
  <c r="G67" i="4"/>
  <c r="J28" i="6" s="1"/>
  <c r="E43" i="4"/>
  <c r="F43" i="4" s="1"/>
  <c r="F27" i="6" s="1"/>
  <c r="F48" i="4"/>
  <c r="F32" i="6" s="1"/>
  <c r="F47" i="4"/>
  <c r="F31" i="6" s="1"/>
  <c r="H61" i="4"/>
  <c r="L22" i="6" s="1"/>
  <c r="F45" i="4"/>
  <c r="F29" i="6" s="1"/>
  <c r="H71" i="4"/>
  <c r="L32" i="6" s="1"/>
  <c r="F44" i="4"/>
  <c r="F28" i="6" s="1"/>
  <c r="H67" i="4"/>
  <c r="L28" i="6" s="1"/>
  <c r="H70" i="4"/>
  <c r="L31" i="6" s="1"/>
  <c r="H69" i="4"/>
  <c r="L30" i="6" s="1"/>
  <c r="F49" i="4"/>
  <c r="F33" i="6" s="1"/>
  <c r="H72" i="4"/>
  <c r="L33" i="6" s="1"/>
  <c r="H68" i="4"/>
  <c r="L29" i="6" s="1"/>
  <c r="H74" i="4"/>
  <c r="L35" i="6" s="1"/>
  <c r="F46" i="4"/>
  <c r="F30" i="6" s="1"/>
  <c r="H66" i="4"/>
  <c r="L27" i="6" s="1"/>
  <c r="H75" i="4"/>
  <c r="L36" i="6" s="1"/>
  <c r="F39" i="4"/>
  <c r="F23" i="6" s="1"/>
  <c r="D34" i="6"/>
  <c r="E42" i="4"/>
  <c r="F42" i="4" s="1"/>
  <c r="F26" i="6" s="1"/>
  <c r="E38" i="4"/>
  <c r="F38" i="4" s="1"/>
  <c r="F22" i="6" s="1"/>
  <c r="F65" i="4"/>
  <c r="H65" i="4" s="1"/>
  <c r="L26" i="6" s="1"/>
  <c r="F64" i="4"/>
  <c r="H64" i="4" s="1"/>
  <c r="L25" i="6" s="1"/>
  <c r="F63" i="4"/>
  <c r="H63" i="4" s="1"/>
  <c r="L24" i="6" s="1"/>
  <c r="F62" i="4"/>
  <c r="H62" i="4" s="1"/>
  <c r="L23" i="6" s="1"/>
  <c r="E41" i="4"/>
  <c r="F41" i="4" s="1"/>
  <c r="F25" i="6" s="1"/>
  <c r="E40" i="4"/>
  <c r="F40" i="4" s="1"/>
  <c r="F24" i="6" s="1"/>
  <c r="G64" i="4" l="1"/>
  <c r="J25" i="6" s="1"/>
  <c r="G65" i="4"/>
  <c r="J26" i="6" s="1"/>
  <c r="G63" i="4"/>
  <c r="J24" i="6" s="1"/>
  <c r="G62" i="4"/>
  <c r="J23" i="6" s="1"/>
  <c r="L37" i="6"/>
  <c r="H76" i="4"/>
  <c r="F34" i="6"/>
  <c r="F50" i="4"/>
  <c r="E50" i="4" s="1"/>
  <c r="J22" i="6"/>
  <c r="Q44" i="4" l="1"/>
  <c r="Q39" i="4"/>
  <c r="B51" i="4"/>
  <c r="B36" i="6" s="1"/>
  <c r="G76" i="4"/>
  <c r="J37" i="6"/>
</calcChain>
</file>

<file path=xl/comments1.xml><?xml version="1.0" encoding="utf-8"?>
<comments xmlns="http://schemas.openxmlformats.org/spreadsheetml/2006/main">
  <authors>
    <author>Paul Shipley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Please select 2010 0r 2021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b/>
            <sz val="14"/>
            <color indexed="81"/>
            <rFont val="Tahoma"/>
            <family val="2"/>
          </rPr>
          <t>Insert Dwellings Total Floor Area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>
      <text>
        <r>
          <rPr>
            <b/>
            <sz val="14"/>
            <color indexed="81"/>
            <rFont val="Tahoma"/>
            <family val="2"/>
          </rPr>
          <t>Insert number of Bedrooms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" authorId="0" shapeId="0">
      <text>
        <r>
          <rPr>
            <b/>
            <sz val="12"/>
            <color indexed="81"/>
            <rFont val="Tahoma"/>
            <family val="2"/>
          </rPr>
          <t>Only Required for 2010 regulations
Insert the total number of Occupants if greater than standard.
Standard is 2 people in the master bedroom &amp; 1person in ever subsequent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Tahoma"/>
            <family val="2"/>
          </rPr>
          <t>bedroom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Enter below all the wet rooms within the building.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</rPr>
          <t>Enter below from the list all the habitable rooms in the property.</t>
        </r>
        <r>
          <rPr>
            <sz val="9"/>
            <color indexed="81"/>
            <rFont val="Tahoma"/>
            <family val="2"/>
          </rPr>
          <t xml:space="preserve">
List can be edited, see list to the right</t>
        </r>
      </text>
    </comment>
  </commentList>
</comments>
</file>

<file path=xl/sharedStrings.xml><?xml version="1.0" encoding="utf-8"?>
<sst xmlns="http://schemas.openxmlformats.org/spreadsheetml/2006/main" count="107" uniqueCount="95">
  <si>
    <t>Number Of Bedrooms</t>
  </si>
  <si>
    <t>Total Occupancy</t>
  </si>
  <si>
    <t>Number Of Bedrooms In Dwelling (standard occupancy)</t>
  </si>
  <si>
    <t>Whole Dwelling Ventilation Rate l/s</t>
  </si>
  <si>
    <t>Standard Occupancy</t>
  </si>
  <si>
    <t>l/s</t>
  </si>
  <si>
    <t>Kitchen</t>
  </si>
  <si>
    <t>Utlilty Room</t>
  </si>
  <si>
    <t>Bathroom</t>
  </si>
  <si>
    <t>Sanitary Accommodation</t>
  </si>
  <si>
    <t xml:space="preserve">Kitchen </t>
  </si>
  <si>
    <t>Utility Room</t>
  </si>
  <si>
    <t>Utility Room 2</t>
  </si>
  <si>
    <t>Bathroom 2</t>
  </si>
  <si>
    <t>Bathroom 3</t>
  </si>
  <si>
    <t>On Suite</t>
  </si>
  <si>
    <t>On Suite 2</t>
  </si>
  <si>
    <t>On Suite 3</t>
  </si>
  <si>
    <t>Sanitary Accommodation 2</t>
  </si>
  <si>
    <t>Lounge</t>
  </si>
  <si>
    <t>Study</t>
  </si>
  <si>
    <t>Dining Room</t>
  </si>
  <si>
    <t>Bedroom 2</t>
  </si>
  <si>
    <t>Bedroom 3</t>
  </si>
  <si>
    <t>Bedroom 4</t>
  </si>
  <si>
    <t>Bedroom 5</t>
  </si>
  <si>
    <t>Bedroom 6</t>
  </si>
  <si>
    <t>Office</t>
  </si>
  <si>
    <t>Play Room</t>
  </si>
  <si>
    <t>Other</t>
  </si>
  <si>
    <t>Dwelling Habitable Room Details</t>
  </si>
  <si>
    <t>Room</t>
  </si>
  <si>
    <t>%</t>
  </si>
  <si>
    <t>Total l/s</t>
  </si>
  <si>
    <t xml:space="preserve">Air Flow Calculator  </t>
  </si>
  <si>
    <t>Additional Person requirement 
(applicable to 2010 reg's only)</t>
  </si>
  <si>
    <t>Therefore Total Dwelling Low Rate (l/s) =</t>
  </si>
  <si>
    <r>
      <t xml:space="preserve">Figures shown in </t>
    </r>
    <r>
      <rPr>
        <sz val="9"/>
        <color rgb="FFFF0000"/>
        <rFont val="Calibri"/>
        <family val="2"/>
        <scheme val="minor"/>
      </rPr>
      <t>RED</t>
    </r>
    <r>
      <rPr>
        <sz val="9"/>
        <color theme="1"/>
        <rFont val="Calibri"/>
        <family val="2"/>
        <scheme val="minor"/>
      </rPr>
      <t xml:space="preserve"> are mathmaitcal calculations and therefore meeting the </t>
    </r>
    <r>
      <rPr>
        <sz val="9"/>
        <color rgb="FF00B0F0"/>
        <rFont val="Calibri"/>
        <family val="2"/>
        <scheme val="minor"/>
      </rPr>
      <t>Total figure</t>
    </r>
    <r>
      <rPr>
        <sz val="9"/>
        <color theme="1"/>
        <rFont val="Calibri"/>
        <family val="2"/>
        <scheme val="minor"/>
      </rPr>
      <t xml:space="preserve"> is the critical requirement.</t>
    </r>
  </si>
  <si>
    <t>Design Low rate l/s</t>
  </si>
  <si>
    <t>Design High Rate l/s</t>
  </si>
  <si>
    <t>Design low Rate l/s</t>
  </si>
  <si>
    <t>Design High rate l/s</t>
  </si>
  <si>
    <t>Height m*</t>
  </si>
  <si>
    <t>Volume</t>
  </si>
  <si>
    <t>Area</t>
  </si>
  <si>
    <t>*all ceilings are assumed to be 2.4m unless otherwise stated</t>
  </si>
  <si>
    <t>Purge Rate l/s 4ACH</t>
  </si>
  <si>
    <r>
      <rPr>
        <sz val="8"/>
        <color theme="1"/>
        <rFont val="Calibri"/>
        <family val="2"/>
        <scheme val="minor"/>
      </rPr>
      <t>Approved Document  F</t>
    </r>
    <r>
      <rPr>
        <sz val="6"/>
        <color theme="1"/>
        <rFont val="Calibri"/>
        <family val="2"/>
        <scheme val="minor"/>
      </rPr>
      <t xml:space="preserve"> (2010 or 2021)</t>
    </r>
  </si>
  <si>
    <r>
      <t>Dwelling Floor Area m</t>
    </r>
    <r>
      <rPr>
        <sz val="8"/>
        <color theme="1"/>
        <rFont val="Calibri"/>
        <family val="2"/>
      </rPr>
      <t>²</t>
    </r>
  </si>
  <si>
    <t>Total Area</t>
  </si>
  <si>
    <t>Floor area x 0.3 =</t>
  </si>
  <si>
    <t xml:space="preserve">Total Dwelling rate </t>
  </si>
  <si>
    <t>N.B. All flow rates are minimums.</t>
  </si>
  <si>
    <t>Dwelling Wet Room Details</t>
  </si>
  <si>
    <r>
      <t xml:space="preserve">Below - Only Required for MVHR  installations and /or </t>
    </r>
    <r>
      <rPr>
        <sz val="8"/>
        <color rgb="FF00B050"/>
        <rFont val="Calibri"/>
        <family val="2"/>
        <scheme val="minor"/>
      </rPr>
      <t>purge</t>
    </r>
  </si>
  <si>
    <t>From table above &amp; additional person requirement above</t>
  </si>
  <si>
    <t>Please select</t>
  </si>
  <si>
    <t>Please enter</t>
  </si>
  <si>
    <t xml:space="preserve">Please enter </t>
  </si>
  <si>
    <t>Room Sizes</t>
  </si>
  <si>
    <t>Area Calcs</t>
  </si>
  <si>
    <t>Room Size Calc</t>
  </si>
  <si>
    <t>Please Select</t>
  </si>
  <si>
    <t>Calculate by Room Sizes or Area</t>
  </si>
  <si>
    <t>Area m²</t>
  </si>
  <si>
    <t>House Number/Name</t>
  </si>
  <si>
    <t>Street</t>
  </si>
  <si>
    <t>Town</t>
  </si>
  <si>
    <t>County</t>
  </si>
  <si>
    <t>Post Code</t>
  </si>
  <si>
    <t>Customer</t>
  </si>
  <si>
    <t>Flow Meter Details</t>
  </si>
  <si>
    <t>Unit Model</t>
  </si>
  <si>
    <t>Calibration Date</t>
  </si>
  <si>
    <t>Extract</t>
  </si>
  <si>
    <t>Measured Flow High Rate (l/s)</t>
  </si>
  <si>
    <t xml:space="preserve">Design Flow High Rate (l/s) </t>
  </si>
  <si>
    <t>Measured Flow Low Rate (l/s)</t>
  </si>
  <si>
    <t>Designed Flow Low Rate (l/s)</t>
  </si>
  <si>
    <t>Totals</t>
  </si>
  <si>
    <r>
      <t xml:space="preserve">Figures shown in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are mathmaitcal calculations and therefore  meeting the </t>
    </r>
    <r>
      <rPr>
        <sz val="11"/>
        <color rgb="FF00B0F0"/>
        <rFont val="Calibri"/>
        <family val="2"/>
        <scheme val="minor"/>
      </rPr>
      <t>Total figure</t>
    </r>
    <r>
      <rPr>
        <sz val="11"/>
        <color theme="1"/>
        <rFont val="Calibri"/>
        <family val="2"/>
        <scheme val="minor"/>
      </rPr>
      <t xml:space="preserve"> is the critical requirement.</t>
    </r>
  </si>
  <si>
    <r>
      <t xml:space="preserve">Supply </t>
    </r>
    <r>
      <rPr>
        <sz val="8"/>
        <color theme="1"/>
        <rFont val="Calibri"/>
        <family val="2"/>
        <scheme val="minor"/>
      </rPr>
      <t>(MVHR Only)</t>
    </r>
  </si>
  <si>
    <t>Commissoned By</t>
  </si>
  <si>
    <t>Date</t>
  </si>
  <si>
    <t>Serial No.</t>
  </si>
  <si>
    <t>Approved Document F</t>
  </si>
  <si>
    <t xml:space="preserve">Commissioning Certificate </t>
  </si>
  <si>
    <t>Company</t>
  </si>
  <si>
    <t>Project Name</t>
  </si>
  <si>
    <t>Other 2</t>
  </si>
  <si>
    <t>Other 3</t>
  </si>
  <si>
    <t>Master Bedroom</t>
  </si>
  <si>
    <t>Edit list of available habitable rooms</t>
  </si>
  <si>
    <t>Minimum Low Rate (Continuous) l/s Table 1</t>
  </si>
  <si>
    <t>Minimum High Rates (Boost) l/s Table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</si>
</sst>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3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0B0F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theme="1"/>
      <name val="Calibri"/>
      <family val="2"/>
    </font>
    <font>
      <sz val="8"/>
      <color rgb="FF7030A0"/>
      <name val="Calibri"/>
      <family val="2"/>
      <scheme val="minor"/>
    </font>
    <font>
      <sz val="8"/>
      <name val="Calibri"/>
      <family val="2"/>
      <scheme val="minor"/>
    </font>
    <font>
      <sz val="9"/>
      <color rgb="FF7030A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14"/>
      <name val="Calibri"/>
      <family val="2"/>
      <scheme val="minor"/>
    </font>
    <font>
      <u/>
      <sz val="8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8"/>
      <name val="Calibri"/>
      <family val="2"/>
      <scheme val="minor"/>
    </font>
    <font>
      <u/>
      <sz val="24"/>
      <color theme="1"/>
      <name val="Calibri"/>
      <family val="2"/>
      <scheme val="minor"/>
    </font>
    <font>
      <sz val="8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u/>
      <sz val="48"/>
      <color theme="1"/>
      <name val="Calibri"/>
      <family val="2"/>
      <scheme val="minor"/>
    </font>
    <font>
      <sz val="8"/>
      <color rgb="FF00B0F0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10" fillId="0" borderId="0" xfId="0" applyFont="1"/>
    <xf numFmtId="0" fontId="0" fillId="0" borderId="0" xfId="0" applyNumberFormat="1" applyAlignment="1">
      <alignment horizontal="left"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0" borderId="0" xfId="0" applyFont="1" applyAlignment="1" applyProtection="1"/>
    <xf numFmtId="0" fontId="4" fillId="0" borderId="0" xfId="0" applyFont="1" applyAlignment="1" applyProtection="1">
      <alignment horizontal="center"/>
    </xf>
    <xf numFmtId="0" fontId="10" fillId="0" borderId="0" xfId="0" applyFont="1" applyProtection="1"/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wrapText="1"/>
    </xf>
    <xf numFmtId="0" fontId="10" fillId="0" borderId="0" xfId="0" applyFont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/>
    </xf>
    <xf numFmtId="0" fontId="10" fillId="3" borderId="0" xfId="0" applyFont="1" applyFill="1" applyBorder="1" applyAlignment="1" applyProtection="1">
      <alignment horizontal="center"/>
    </xf>
    <xf numFmtId="0" fontId="10" fillId="0" borderId="0" xfId="0" applyFont="1" applyBorder="1" applyProtection="1"/>
    <xf numFmtId="164" fontId="10" fillId="0" borderId="0" xfId="0" applyNumberFormat="1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horizontal="center"/>
    </xf>
    <xf numFmtId="164" fontId="15" fillId="0" borderId="0" xfId="0" applyNumberFormat="1" applyFont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8" fillId="0" borderId="0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9" fillId="0" borderId="0" xfId="0" applyFont="1" applyProtection="1"/>
    <xf numFmtId="0" fontId="13" fillId="0" borderId="0" xfId="0" applyFont="1" applyBorder="1" applyProtection="1"/>
    <xf numFmtId="0" fontId="13" fillId="0" borderId="1" xfId="0" applyFont="1" applyBorder="1" applyAlignment="1" applyProtection="1">
      <alignment vertical="center" wrapText="1"/>
    </xf>
    <xf numFmtId="0" fontId="22" fillId="0" borderId="1" xfId="0" applyFont="1" applyBorder="1" applyAlignment="1" applyProtection="1">
      <alignment horizontal="center"/>
    </xf>
    <xf numFmtId="9" fontId="22" fillId="0" borderId="1" xfId="0" applyNumberFormat="1" applyFont="1" applyBorder="1" applyAlignment="1" applyProtection="1">
      <alignment horizontal="center"/>
    </xf>
    <xf numFmtId="164" fontId="22" fillId="0" borderId="1" xfId="0" applyNumberFormat="1" applyFont="1" applyBorder="1" applyAlignment="1" applyProtection="1">
      <alignment horizontal="center"/>
    </xf>
    <xf numFmtId="0" fontId="13" fillId="2" borderId="2" xfId="0" applyFont="1" applyFill="1" applyBorder="1" applyAlignment="1" applyProtection="1">
      <protection locked="0"/>
    </xf>
    <xf numFmtId="9" fontId="13" fillId="0" borderId="1" xfId="0" applyNumberFormat="1" applyFont="1" applyBorder="1" applyAlignment="1" applyProtection="1">
      <alignment horizontal="center"/>
    </xf>
    <xf numFmtId="164" fontId="10" fillId="0" borderId="1" xfId="0" applyNumberFormat="1" applyFont="1" applyBorder="1" applyAlignment="1" applyProtection="1">
      <alignment horizontal="center" vertical="center"/>
    </xf>
    <xf numFmtId="0" fontId="23" fillId="0" borderId="0" xfId="0" applyFont="1" applyBorder="1" applyProtection="1"/>
    <xf numFmtId="0" fontId="23" fillId="0" borderId="1" xfId="0" applyFont="1" applyBorder="1" applyAlignment="1" applyProtection="1">
      <alignment horizontal="center" vertical="center"/>
    </xf>
    <xf numFmtId="0" fontId="23" fillId="0" borderId="10" xfId="0" applyFont="1" applyBorder="1" applyProtection="1"/>
    <xf numFmtId="0" fontId="21" fillId="0" borderId="12" xfId="0" applyFont="1" applyBorder="1" applyProtection="1"/>
    <xf numFmtId="0" fontId="23" fillId="0" borderId="13" xfId="0" applyFont="1" applyBorder="1" applyProtection="1"/>
    <xf numFmtId="0" fontId="23" fillId="0" borderId="14" xfId="0" applyFont="1" applyBorder="1" applyAlignment="1" applyProtection="1">
      <alignment horizontal="center"/>
    </xf>
    <xf numFmtId="0" fontId="23" fillId="0" borderId="9" xfId="0" applyFont="1" applyBorder="1" applyAlignment="1" applyProtection="1">
      <alignment horizontal="center"/>
    </xf>
    <xf numFmtId="0" fontId="21" fillId="0" borderId="15" xfId="0" applyFont="1" applyBorder="1" applyAlignment="1" applyProtection="1">
      <alignment vertical="center" wrapText="1"/>
    </xf>
    <xf numFmtId="0" fontId="23" fillId="0" borderId="11" xfId="0" applyFont="1" applyBorder="1" applyAlignment="1" applyProtection="1">
      <alignment horizontal="center"/>
    </xf>
    <xf numFmtId="0" fontId="26" fillId="0" borderId="7" xfId="0" applyFont="1" applyBorder="1" applyProtection="1"/>
    <xf numFmtId="0" fontId="21" fillId="0" borderId="8" xfId="0" applyFont="1" applyBorder="1" applyProtection="1"/>
    <xf numFmtId="0" fontId="23" fillId="0" borderId="9" xfId="0" applyFont="1" applyBorder="1" applyProtection="1"/>
    <xf numFmtId="49" fontId="21" fillId="0" borderId="10" xfId="0" applyNumberFormat="1" applyFont="1" applyBorder="1" applyProtection="1"/>
    <xf numFmtId="0" fontId="21" fillId="0" borderId="0" xfId="0" applyFont="1" applyBorder="1" applyProtection="1"/>
    <xf numFmtId="0" fontId="23" fillId="0" borderId="11" xfId="0" applyFont="1" applyBorder="1" applyProtection="1"/>
    <xf numFmtId="0" fontId="21" fillId="0" borderId="1" xfId="0" applyFont="1" applyBorder="1" applyAlignment="1" applyProtection="1">
      <alignment horizontal="center" vertical="center"/>
    </xf>
    <xf numFmtId="0" fontId="23" fillId="0" borderId="12" xfId="0" applyFont="1" applyBorder="1" applyProtection="1"/>
    <xf numFmtId="0" fontId="23" fillId="0" borderId="14" xfId="0" applyFont="1" applyBorder="1" applyProtection="1"/>
    <xf numFmtId="0" fontId="21" fillId="0" borderId="0" xfId="0" applyFont="1" applyBorder="1" applyAlignment="1" applyProtection="1">
      <alignment horizontal="center"/>
    </xf>
    <xf numFmtId="0" fontId="21" fillId="0" borderId="10" xfId="0" applyFont="1" applyBorder="1" applyAlignment="1" applyProtection="1">
      <alignment horizontal="left"/>
    </xf>
    <xf numFmtId="0" fontId="10" fillId="0" borderId="0" xfId="0" applyFont="1" applyAlignment="1" applyProtection="1">
      <alignment vertical="center" wrapText="1"/>
    </xf>
    <xf numFmtId="0" fontId="13" fillId="0" borderId="1" xfId="0" applyFont="1" applyBorder="1" applyAlignment="1" applyProtection="1">
      <alignment horizontal="center" vertical="center" textRotation="90" wrapText="1"/>
    </xf>
    <xf numFmtId="0" fontId="16" fillId="0" borderId="1" xfId="0" applyFont="1" applyBorder="1" applyAlignment="1" applyProtection="1">
      <alignment horizontal="center" vertical="center" textRotation="90" wrapText="1"/>
    </xf>
    <xf numFmtId="0" fontId="9" fillId="0" borderId="0" xfId="0" applyFont="1" applyAlignment="1" applyProtection="1">
      <alignment vertical="center" wrapText="1"/>
    </xf>
    <xf numFmtId="0" fontId="30" fillId="0" borderId="0" xfId="0" applyFont="1" applyProtection="1"/>
    <xf numFmtId="0" fontId="28" fillId="4" borderId="1" xfId="0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164" fontId="22" fillId="0" borderId="1" xfId="0" applyNumberFormat="1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/>
    </xf>
    <xf numFmtId="0" fontId="0" fillId="0" borderId="19" xfId="0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 applyAlignment="1" applyProtection="1">
      <alignment horizontal="center"/>
    </xf>
    <xf numFmtId="16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 applyProtection="1">
      <alignment horizontal="center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 applyProtection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164" fontId="37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38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/>
    <xf numFmtId="164" fontId="2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/>
    <xf numFmtId="0" fontId="35" fillId="0" borderId="0" xfId="0" applyFont="1" applyAlignment="1">
      <alignment horizontal="center" vertical="center" wrapText="1"/>
    </xf>
    <xf numFmtId="0" fontId="40" fillId="0" borderId="0" xfId="0" applyFont="1"/>
    <xf numFmtId="0" fontId="41" fillId="0" borderId="1" xfId="0" applyFont="1" applyBorder="1" applyAlignment="1" applyProtection="1">
      <alignment horizontal="center" vertical="center" textRotation="90" wrapText="1"/>
    </xf>
    <xf numFmtId="1" fontId="13" fillId="0" borderId="1" xfId="0" applyNumberFormat="1" applyFont="1" applyBorder="1" applyAlignment="1" applyProtection="1">
      <alignment horizontal="center" vertical="center" textRotation="90" wrapText="1"/>
    </xf>
    <xf numFmtId="0" fontId="24" fillId="0" borderId="3" xfId="0" applyFont="1" applyBorder="1" applyAlignment="1" applyProtection="1">
      <alignment horizontal="center" vertical="center" textRotation="90" wrapText="1"/>
    </xf>
    <xf numFmtId="164" fontId="13" fillId="2" borderId="2" xfId="0" applyNumberFormat="1" applyFont="1" applyFill="1" applyBorder="1" applyAlignment="1" applyProtection="1">
      <alignment horizontal="center"/>
      <protection locked="0"/>
    </xf>
    <xf numFmtId="164" fontId="24" fillId="0" borderId="3" xfId="0" applyNumberFormat="1" applyFont="1" applyBorder="1" applyAlignment="1" applyProtection="1">
      <alignment horizontal="center"/>
    </xf>
    <xf numFmtId="164" fontId="13" fillId="0" borderId="1" xfId="0" applyNumberFormat="1" applyFont="1" applyBorder="1" applyAlignment="1" applyProtection="1">
      <alignment horizontal="center" vertical="center"/>
    </xf>
    <xf numFmtId="164" fontId="13" fillId="0" borderId="0" xfId="0" applyNumberFormat="1" applyFont="1" applyBorder="1" applyAlignment="1" applyProtection="1">
      <alignment horizontal="center" vertical="center"/>
    </xf>
    <xf numFmtId="2" fontId="13" fillId="0" borderId="0" xfId="0" applyNumberFormat="1" applyFont="1" applyBorder="1" applyAlignment="1" applyProtection="1">
      <alignment horizontal="center" vertical="center"/>
    </xf>
    <xf numFmtId="164" fontId="22" fillId="0" borderId="0" xfId="0" applyNumberFormat="1" applyFont="1" applyBorder="1" applyAlignment="1" applyProtection="1">
      <alignment horizontal="center" vertical="center"/>
    </xf>
    <xf numFmtId="0" fontId="0" fillId="0" borderId="1" xfId="0" applyBorder="1" applyProtection="1">
      <protection locked="0"/>
    </xf>
    <xf numFmtId="164" fontId="41" fillId="0" borderId="1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43" fillId="0" borderId="0" xfId="0" applyFont="1" applyBorder="1" applyProtection="1"/>
    <xf numFmtId="0" fontId="3" fillId="0" borderId="1" xfId="0" applyFont="1" applyBorder="1" applyAlignment="1" applyProtection="1">
      <alignment horizontal="center" vertical="center"/>
      <protection locked="0"/>
    </xf>
    <xf numFmtId="0" fontId="44" fillId="0" borderId="0" xfId="0" applyFont="1" applyAlignment="1">
      <alignment vertical="center" wrapText="1"/>
    </xf>
    <xf numFmtId="0" fontId="44" fillId="0" borderId="0" xfId="0" applyFont="1" applyAlignment="1">
      <alignment wrapText="1"/>
    </xf>
    <xf numFmtId="164" fontId="23" fillId="0" borderId="0" xfId="0" applyNumberFormat="1" applyFont="1" applyBorder="1" applyAlignment="1" applyProtection="1">
      <alignment horizontal="center"/>
    </xf>
    <xf numFmtId="0" fontId="21" fillId="0" borderId="10" xfId="0" applyFont="1" applyBorder="1" applyProtection="1"/>
    <xf numFmtId="0" fontId="23" fillId="0" borderId="15" xfId="0" applyFont="1" applyBorder="1" applyProtection="1"/>
    <xf numFmtId="0" fontId="23" fillId="0" borderId="20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2" fillId="5" borderId="17" xfId="0" applyFont="1" applyFill="1" applyBorder="1" applyAlignment="1" applyProtection="1">
      <alignment horizontal="center" vertical="center" wrapText="1"/>
      <protection locked="0"/>
    </xf>
    <xf numFmtId="0" fontId="32" fillId="5" borderId="18" xfId="0" applyFont="1" applyFill="1" applyBorder="1" applyAlignment="1" applyProtection="1">
      <alignment horizontal="center" vertical="center" wrapText="1"/>
      <protection locked="0"/>
    </xf>
    <xf numFmtId="0" fontId="34" fillId="0" borderId="10" xfId="0" applyFont="1" applyBorder="1" applyAlignment="1" applyProtection="1">
      <alignment horizontal="center" vertical="center" wrapText="1"/>
    </xf>
    <xf numFmtId="0" fontId="33" fillId="0" borderId="0" xfId="0" applyFont="1" applyBorder="1" applyAlignment="1" applyProtection="1">
      <alignment horizontal="center" vertical="center" wrapText="1"/>
    </xf>
    <xf numFmtId="0" fontId="31" fillId="0" borderId="1" xfId="0" applyFont="1" applyBorder="1" applyAlignment="1" applyProtection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0" xfId="0" applyFont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left" vertical="center" wrapText="1"/>
    </xf>
    <xf numFmtId="0" fontId="30" fillId="0" borderId="0" xfId="0" applyFont="1" applyAlignment="1" applyProtection="1">
      <alignment horizontal="left" vertical="center" wrapText="1"/>
    </xf>
    <xf numFmtId="0" fontId="30" fillId="0" borderId="0" xfId="0" applyFont="1" applyBorder="1" applyAlignment="1" applyProtection="1">
      <alignment horizontal="left" vertical="center" wrapText="1"/>
    </xf>
    <xf numFmtId="0" fontId="27" fillId="0" borderId="0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left" vertical="top" wrapText="1"/>
    </xf>
    <xf numFmtId="0" fontId="21" fillId="0" borderId="11" xfId="0" applyFont="1" applyBorder="1" applyAlignment="1" applyProtection="1">
      <alignment horizontal="left" vertical="top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center" vertical="center" wrapText="1"/>
    </xf>
    <xf numFmtId="0" fontId="21" fillId="0" borderId="15" xfId="0" applyNumberFormat="1" applyFont="1" applyBorder="1" applyAlignment="1" applyProtection="1">
      <alignment horizontal="center" vertical="center"/>
    </xf>
    <xf numFmtId="0" fontId="21" fillId="0" borderId="1" xfId="0" applyNumberFormat="1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/>
    </xf>
    <xf numFmtId="0" fontId="2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30" fillId="0" borderId="16" xfId="0" applyFont="1" applyBorder="1" applyAlignment="1" applyProtection="1">
      <alignment horizontal="left"/>
    </xf>
    <xf numFmtId="0" fontId="30" fillId="0" borderId="0" xfId="0" applyFont="1" applyBorder="1" applyAlignment="1" applyProtection="1">
      <alignment horizontal="left"/>
    </xf>
    <xf numFmtId="0" fontId="45" fillId="0" borderId="0" xfId="0" applyFont="1" applyBorder="1" applyAlignment="1" applyProtection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13" fillId="0" borderId="3" xfId="0" applyFont="1" applyBorder="1" applyAlignment="1" applyProtection="1">
      <alignment horizontal="center" wrapText="1"/>
    </xf>
    <xf numFmtId="0" fontId="13" fillId="0" borderId="4" xfId="0" applyFont="1" applyBorder="1" applyAlignment="1" applyProtection="1">
      <alignment horizontal="center" wrapText="1"/>
    </xf>
    <xf numFmtId="0" fontId="13" fillId="0" borderId="5" xfId="0" applyFont="1" applyBorder="1" applyAlignment="1" applyProtection="1">
      <alignment horizontal="center" wrapText="1"/>
    </xf>
    <xf numFmtId="0" fontId="10" fillId="0" borderId="6" xfId="0" applyFont="1" applyBorder="1" applyAlignment="1" applyProtection="1">
      <alignment horizontal="left"/>
    </xf>
    <xf numFmtId="0" fontId="26" fillId="0" borderId="7" xfId="0" applyFont="1" applyBorder="1" applyAlignment="1" applyProtection="1">
      <alignment horizontal="left"/>
    </xf>
    <xf numFmtId="0" fontId="26" fillId="0" borderId="8" xfId="0" applyFont="1" applyBorder="1" applyAlignment="1" applyProtection="1">
      <alignment horizontal="left"/>
    </xf>
    <xf numFmtId="164" fontId="23" fillId="0" borderId="13" xfId="0" applyNumberFormat="1" applyFont="1" applyBorder="1" applyAlignment="1" applyProtection="1">
      <alignment horizontal="left"/>
    </xf>
    <xf numFmtId="164" fontId="25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0" fontId="31" fillId="0" borderId="1" xfId="0" applyFont="1" applyBorder="1" applyAlignment="1">
      <alignment horizontal="center"/>
    </xf>
  </cellXfs>
  <cellStyles count="1">
    <cellStyle name="Normal" xfId="0" builtinId="0"/>
  </cellStyles>
  <dxfs count="2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00B0F0"/>
      </font>
    </dxf>
    <dxf>
      <font>
        <color rgb="FF00B0F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00B0F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9" tint="0.39997558519241921"/>
    <pageSetUpPr fitToPage="1"/>
  </sheetPr>
  <dimension ref="A2:AL98"/>
  <sheetViews>
    <sheetView showGridLines="0" showRowColHeaders="0" showZeros="0" tabSelected="1" view="pageBreakPreview" zoomScale="145" zoomScaleNormal="85" zoomScaleSheetLayoutView="145" workbookViewId="0">
      <selection activeCell="F58" sqref="F58:G58"/>
    </sheetView>
  </sheetViews>
  <sheetFormatPr defaultRowHeight="14.4" x14ac:dyDescent="0.3"/>
  <cols>
    <col min="1" max="1" width="0.21875" customWidth="1"/>
    <col min="2" max="2" width="12.6640625" customWidth="1"/>
    <col min="3" max="3" width="3.88671875" customWidth="1"/>
    <col min="4" max="4" width="4.88671875" customWidth="1"/>
    <col min="5" max="5" width="4.5546875" customWidth="1"/>
    <col min="6" max="6" width="4.33203125" customWidth="1"/>
    <col min="7" max="7" width="4.21875" customWidth="1"/>
    <col min="8" max="9" width="4.21875" style="1" customWidth="1"/>
    <col min="10" max="10" width="9.109375" hidden="1" customWidth="1"/>
    <col min="11" max="11" width="9.77734375" style="2" hidden="1" customWidth="1"/>
    <col min="12" max="12" width="7.88671875" style="2" hidden="1" customWidth="1"/>
    <col min="13" max="13" width="8.88671875" style="2" hidden="1" customWidth="1"/>
    <col min="14" max="14" width="9.44140625" style="2" hidden="1" customWidth="1"/>
    <col min="15" max="15" width="8.88671875" style="2" hidden="1" customWidth="1"/>
    <col min="16" max="16" width="4" style="2" customWidth="1"/>
    <col min="17" max="17" width="17.109375" style="2" customWidth="1"/>
    <col min="18" max="37" width="8.88671875" style="2" customWidth="1"/>
    <col min="38" max="47" width="8.88671875" customWidth="1"/>
  </cols>
  <sheetData>
    <row r="2" spans="1:10" ht="25.2" customHeight="1" x14ac:dyDescent="0.3">
      <c r="A2" s="23"/>
      <c r="B2" s="156" t="s">
        <v>34</v>
      </c>
      <c r="C2" s="156"/>
      <c r="D2" s="156"/>
      <c r="E2" s="156"/>
      <c r="F2" s="156"/>
      <c r="G2" s="156"/>
      <c r="H2" s="156"/>
      <c r="I2" s="47"/>
    </row>
    <row r="3" spans="1:10" ht="3.6" customHeight="1" x14ac:dyDescent="0.85">
      <c r="A3" s="23"/>
      <c r="B3" s="24"/>
      <c r="C3" s="23"/>
      <c r="D3" s="24"/>
      <c r="E3" s="24"/>
      <c r="F3" s="25"/>
      <c r="G3" s="25"/>
      <c r="H3" s="25"/>
      <c r="I3" s="25"/>
    </row>
    <row r="4" spans="1:10" ht="13.95" customHeight="1" x14ac:dyDescent="0.3">
      <c r="A4" s="26"/>
      <c r="B4" s="158" t="s">
        <v>47</v>
      </c>
      <c r="C4" s="158"/>
      <c r="D4" s="158"/>
      <c r="E4" s="83">
        <v>2021</v>
      </c>
      <c r="F4" s="159" t="s">
        <v>56</v>
      </c>
      <c r="G4" s="160"/>
      <c r="H4" s="160"/>
      <c r="I4" s="160"/>
    </row>
    <row r="5" spans="1:10" ht="4.95" customHeight="1" x14ac:dyDescent="0.3">
      <c r="A5" s="26"/>
      <c r="B5" s="157"/>
      <c r="C5" s="157"/>
      <c r="D5" s="157"/>
      <c r="E5" s="157"/>
      <c r="F5" s="157"/>
      <c r="G5" s="157"/>
      <c r="H5" s="157"/>
      <c r="I5" s="48"/>
    </row>
    <row r="6" spans="1:10" ht="13.95" customHeight="1" x14ac:dyDescent="0.3">
      <c r="A6" s="26"/>
      <c r="B6" s="154" t="s">
        <v>48</v>
      </c>
      <c r="C6" s="154"/>
      <c r="D6" s="154"/>
      <c r="E6" s="84"/>
      <c r="F6" s="142" t="s">
        <v>57</v>
      </c>
      <c r="G6" s="144"/>
      <c r="H6" s="144"/>
      <c r="I6" s="144"/>
    </row>
    <row r="7" spans="1:10" ht="4.95" customHeight="1" x14ac:dyDescent="0.3">
      <c r="A7" s="26"/>
      <c r="B7" s="27"/>
      <c r="C7" s="27"/>
      <c r="D7" s="27"/>
      <c r="E7" s="28"/>
      <c r="F7" s="81"/>
      <c r="G7" s="81"/>
      <c r="H7" s="81"/>
      <c r="I7" s="81"/>
    </row>
    <row r="8" spans="1:10" ht="13.95" customHeight="1" x14ac:dyDescent="0.3">
      <c r="A8" s="26"/>
      <c r="B8" s="154" t="s">
        <v>0</v>
      </c>
      <c r="C8" s="154"/>
      <c r="D8" s="154"/>
      <c r="E8" s="85"/>
      <c r="F8" s="142" t="s">
        <v>58</v>
      </c>
      <c r="G8" s="143"/>
      <c r="H8" s="143"/>
      <c r="I8" s="143"/>
    </row>
    <row r="9" spans="1:10" ht="9.6" customHeight="1" x14ac:dyDescent="0.3">
      <c r="A9" s="26"/>
      <c r="B9" s="146" t="str">
        <f>IF(AND(E4=2010,E8&gt;5), "Max 5 bedroom, if there are more than 5 just enter 5 above","")</f>
        <v/>
      </c>
      <c r="C9" s="146"/>
      <c r="D9" s="146"/>
      <c r="E9" s="146"/>
      <c r="F9" s="146"/>
      <c r="G9" s="146"/>
      <c r="H9" s="146"/>
      <c r="I9" s="46"/>
    </row>
    <row r="10" spans="1:10" ht="13.95" customHeight="1" x14ac:dyDescent="0.3">
      <c r="A10" s="26"/>
      <c r="B10" s="154" t="s">
        <v>4</v>
      </c>
      <c r="C10" s="154"/>
      <c r="D10" s="154"/>
      <c r="E10" s="29">
        <f>E8+1</f>
        <v>1</v>
      </c>
      <c r="F10" s="26"/>
      <c r="G10" s="30"/>
      <c r="H10" s="30"/>
      <c r="I10" s="30"/>
      <c r="J10" s="14"/>
    </row>
    <row r="11" spans="1:10" ht="4.95" customHeight="1" x14ac:dyDescent="0.3">
      <c r="A11" s="26"/>
      <c r="B11" s="31"/>
      <c r="C11" s="31"/>
      <c r="D11" s="31"/>
      <c r="E11" s="32"/>
      <c r="F11" s="26"/>
      <c r="G11" s="30"/>
      <c r="H11" s="30"/>
      <c r="I11" s="30"/>
      <c r="J11" s="14"/>
    </row>
    <row r="12" spans="1:10" ht="13.95" customHeight="1" x14ac:dyDescent="0.3">
      <c r="A12" s="26"/>
      <c r="B12" s="154" t="s">
        <v>1</v>
      </c>
      <c r="C12" s="154"/>
      <c r="D12" s="154"/>
      <c r="E12" s="86"/>
      <c r="F12" s="82" t="str">
        <f>IF(E4=2010,"Please enter","Not Required")</f>
        <v>Not Required</v>
      </c>
      <c r="G12" s="26"/>
      <c r="H12" s="37"/>
      <c r="I12" s="37"/>
      <c r="J12" s="14"/>
    </row>
    <row r="13" spans="1:10" ht="4.95" customHeight="1" x14ac:dyDescent="0.3">
      <c r="A13" s="26"/>
      <c r="B13" s="33"/>
      <c r="C13" s="33"/>
      <c r="D13" s="33"/>
      <c r="E13" s="34"/>
      <c r="F13" s="35"/>
      <c r="G13" s="35"/>
      <c r="H13" s="42"/>
      <c r="I13" s="44"/>
    </row>
    <row r="14" spans="1:10" ht="25.95" customHeight="1" x14ac:dyDescent="0.3">
      <c r="A14" s="26"/>
      <c r="B14" s="163" t="s">
        <v>35</v>
      </c>
      <c r="C14" s="164"/>
      <c r="D14" s="165"/>
      <c r="E14" s="22">
        <f>IF(E12-E10&gt;0,E12-E10,0)</f>
        <v>0</v>
      </c>
      <c r="F14" s="29">
        <f>IF(E4=2010,E14*4,0)</f>
        <v>0</v>
      </c>
      <c r="G14" s="35" t="s">
        <v>5</v>
      </c>
      <c r="H14" s="42"/>
      <c r="I14" s="44"/>
    </row>
    <row r="15" spans="1:10" ht="4.95" customHeight="1" thickBot="1" x14ac:dyDescent="0.35">
      <c r="A15" s="26"/>
      <c r="B15" s="26"/>
      <c r="C15" s="26"/>
      <c r="D15" s="26"/>
      <c r="E15" s="26"/>
      <c r="F15" s="35"/>
      <c r="G15" s="35"/>
      <c r="H15" s="42"/>
      <c r="I15" s="44"/>
    </row>
    <row r="16" spans="1:10" x14ac:dyDescent="0.3">
      <c r="A16" s="26"/>
      <c r="B16" s="167" t="s">
        <v>93</v>
      </c>
      <c r="C16" s="168"/>
      <c r="D16" s="168"/>
      <c r="E16" s="168"/>
      <c r="F16" s="168"/>
      <c r="G16" s="168"/>
      <c r="H16" s="64"/>
      <c r="I16" s="44"/>
    </row>
    <row r="17" spans="1:10" x14ac:dyDescent="0.3">
      <c r="A17" s="26"/>
      <c r="B17" s="77" t="s">
        <v>2</v>
      </c>
      <c r="C17" s="76"/>
      <c r="D17" s="76"/>
      <c r="E17" s="76"/>
      <c r="F17" s="76"/>
      <c r="G17" s="76"/>
      <c r="H17" s="66"/>
      <c r="I17" s="44"/>
    </row>
    <row r="18" spans="1:10" x14ac:dyDescent="0.3">
      <c r="A18" s="26"/>
      <c r="B18" s="131"/>
      <c r="C18" s="59">
        <v>1</v>
      </c>
      <c r="D18" s="59">
        <v>2</v>
      </c>
      <c r="E18" s="59">
        <v>3</v>
      </c>
      <c r="F18" s="59">
        <v>4</v>
      </c>
      <c r="G18" s="59">
        <v>5</v>
      </c>
      <c r="H18" s="132">
        <f>IF(AND(E4=2021,E8&gt;5),E8,0)</f>
        <v>0</v>
      </c>
      <c r="I18" s="31"/>
    </row>
    <row r="19" spans="1:10" ht="20.399999999999999" x14ac:dyDescent="0.3">
      <c r="A19" s="26"/>
      <c r="B19" s="65" t="s">
        <v>3</v>
      </c>
      <c r="C19" s="59">
        <f>lookups!H7</f>
        <v>19</v>
      </c>
      <c r="D19" s="59">
        <f>lookups!I7</f>
        <v>25</v>
      </c>
      <c r="E19" s="59">
        <f>lookups!J7</f>
        <v>31</v>
      </c>
      <c r="F19" s="59">
        <f>lookups!K7</f>
        <v>37</v>
      </c>
      <c r="G19" s="59">
        <f>lookups!L7</f>
        <v>43</v>
      </c>
      <c r="H19" s="132">
        <f>IF(H18=0,0,((H18-G18)*6)+G19)</f>
        <v>0</v>
      </c>
      <c r="I19" s="31"/>
    </row>
    <row r="20" spans="1:10" ht="7.95" customHeight="1" x14ac:dyDescent="0.3">
      <c r="A20" s="26"/>
      <c r="B20" s="60"/>
      <c r="C20" s="58"/>
      <c r="D20" s="58"/>
      <c r="E20" s="58"/>
      <c r="F20" s="58"/>
      <c r="G20" s="58"/>
      <c r="H20" s="66"/>
      <c r="I20" s="44"/>
    </row>
    <row r="21" spans="1:10" x14ac:dyDescent="0.3">
      <c r="A21" s="26"/>
      <c r="B21" s="130" t="s">
        <v>51</v>
      </c>
      <c r="C21" s="129">
        <f>IF(E8&gt;0,(HLOOKUP(E8,C18:H19,2)+F14),0)</f>
        <v>0</v>
      </c>
      <c r="D21" s="147" t="s">
        <v>55</v>
      </c>
      <c r="E21" s="147"/>
      <c r="F21" s="147"/>
      <c r="G21" s="147"/>
      <c r="H21" s="148"/>
      <c r="I21" s="45"/>
    </row>
    <row r="22" spans="1:10" ht="7.95" customHeight="1" x14ac:dyDescent="0.3">
      <c r="A22" s="26"/>
      <c r="B22" s="60"/>
      <c r="C22" s="58"/>
      <c r="D22" s="147"/>
      <c r="E22" s="147"/>
      <c r="F22" s="147"/>
      <c r="G22" s="147"/>
      <c r="H22" s="148"/>
      <c r="I22" s="45"/>
    </row>
    <row r="23" spans="1:10" ht="15" thickBot="1" x14ac:dyDescent="0.35">
      <c r="A23" s="26"/>
      <c r="B23" s="61" t="s">
        <v>50</v>
      </c>
      <c r="C23" s="169">
        <f>IF(E6&gt;0,E6*0.3,0)</f>
        <v>0</v>
      </c>
      <c r="D23" s="169"/>
      <c r="E23" s="62"/>
      <c r="F23" s="62"/>
      <c r="G23" s="62"/>
      <c r="H23" s="63"/>
      <c r="I23" s="37"/>
    </row>
    <row r="24" spans="1:10" ht="4.95" customHeight="1" x14ac:dyDescent="0.3">
      <c r="A24" s="26"/>
      <c r="B24" s="50"/>
      <c r="C24" s="36"/>
      <c r="D24" s="35"/>
      <c r="E24" s="35"/>
      <c r="F24" s="35"/>
      <c r="G24" s="26"/>
      <c r="H24" s="37"/>
      <c r="I24" s="37"/>
    </row>
    <row r="25" spans="1:10" ht="9" customHeight="1" x14ac:dyDescent="0.3">
      <c r="A25" s="151" t="s">
        <v>36</v>
      </c>
      <c r="B25" s="151"/>
      <c r="C25" s="151"/>
      <c r="D25" s="151"/>
      <c r="E25" s="151"/>
      <c r="F25" s="170">
        <f>IF(C23&gt;C21,C23,C21)</f>
        <v>0</v>
      </c>
      <c r="G25" s="170"/>
      <c r="H25" s="37"/>
      <c r="I25" s="37"/>
    </row>
    <row r="26" spans="1:10" ht="11.4" customHeight="1" x14ac:dyDescent="0.3">
      <c r="A26" s="151"/>
      <c r="B26" s="151"/>
      <c r="C26" s="151"/>
      <c r="D26" s="151"/>
      <c r="E26" s="151"/>
      <c r="F26" s="170"/>
      <c r="G26" s="170"/>
      <c r="H26" s="42"/>
      <c r="I26" s="44"/>
    </row>
    <row r="27" spans="1:10" ht="15.6" x14ac:dyDescent="0.3">
      <c r="A27" s="26"/>
      <c r="B27" s="125" t="s">
        <v>52</v>
      </c>
      <c r="C27" s="26"/>
      <c r="D27" s="26"/>
      <c r="E27" s="26"/>
      <c r="F27" s="26"/>
      <c r="G27" s="26"/>
      <c r="H27" s="37"/>
      <c r="I27" s="37"/>
    </row>
    <row r="28" spans="1:10" ht="4.95" customHeight="1" thickBot="1" x14ac:dyDescent="0.35">
      <c r="A28" s="26"/>
      <c r="B28" s="26"/>
      <c r="C28" s="26"/>
      <c r="D28" s="26"/>
      <c r="E28" s="26"/>
      <c r="F28" s="26"/>
      <c r="G28" s="26"/>
      <c r="H28" s="37"/>
      <c r="I28" s="37"/>
    </row>
    <row r="29" spans="1:10" x14ac:dyDescent="0.3">
      <c r="A29" s="26"/>
      <c r="B29" s="67" t="s">
        <v>94</v>
      </c>
      <c r="C29" s="68"/>
      <c r="D29" s="68"/>
      <c r="E29" s="69"/>
      <c r="F29" s="35"/>
      <c r="G29" s="35"/>
      <c r="H29" s="37"/>
      <c r="I29" s="37"/>
    </row>
    <row r="30" spans="1:10" ht="3" customHeight="1" x14ac:dyDescent="0.3">
      <c r="A30" s="26"/>
      <c r="B30" s="70" t="str">
        <f>""</f>
        <v/>
      </c>
      <c r="C30" s="71"/>
      <c r="D30" s="71"/>
      <c r="E30" s="72" t="str">
        <f>""</f>
        <v/>
      </c>
      <c r="F30" s="35"/>
      <c r="G30" s="35"/>
      <c r="H30" s="37"/>
      <c r="I30" s="37"/>
    </row>
    <row r="31" spans="1:10" x14ac:dyDescent="0.3">
      <c r="A31" s="26"/>
      <c r="B31" s="152" t="s">
        <v>6</v>
      </c>
      <c r="C31" s="153"/>
      <c r="D31" s="73">
        <v>13</v>
      </c>
      <c r="E31" s="72"/>
      <c r="F31" s="35"/>
      <c r="G31" s="35"/>
      <c r="H31" s="37"/>
      <c r="I31" s="37"/>
    </row>
    <row r="32" spans="1:10" x14ac:dyDescent="0.3">
      <c r="A32" s="26"/>
      <c r="B32" s="152" t="s">
        <v>7</v>
      </c>
      <c r="C32" s="153"/>
      <c r="D32" s="73">
        <v>8</v>
      </c>
      <c r="E32" s="72"/>
      <c r="F32" s="35"/>
      <c r="G32" s="35"/>
      <c r="H32" s="42"/>
      <c r="I32" s="44"/>
      <c r="J32" s="5"/>
    </row>
    <row r="33" spans="1:23" s="9" customFormat="1" x14ac:dyDescent="0.3">
      <c r="A33" s="38"/>
      <c r="B33" s="152" t="s">
        <v>8</v>
      </c>
      <c r="C33" s="153"/>
      <c r="D33" s="73">
        <v>8</v>
      </c>
      <c r="E33" s="72"/>
      <c r="F33" s="35"/>
      <c r="G33" s="35"/>
      <c r="H33" s="42"/>
      <c r="I33" s="44"/>
      <c r="J33" s="5"/>
      <c r="Q33" s="124"/>
      <c r="R33" s="124"/>
      <c r="S33" s="2"/>
      <c r="T33" s="2"/>
      <c r="U33" s="2"/>
      <c r="V33" s="2"/>
      <c r="W33" s="2"/>
    </row>
    <row r="34" spans="1:23" x14ac:dyDescent="0.3">
      <c r="A34" s="26"/>
      <c r="B34" s="152" t="s">
        <v>9</v>
      </c>
      <c r="C34" s="153"/>
      <c r="D34" s="73">
        <v>6</v>
      </c>
      <c r="E34" s="72"/>
      <c r="F34" s="35"/>
      <c r="G34" s="35"/>
      <c r="H34" s="42"/>
      <c r="I34" s="44"/>
      <c r="J34" s="5"/>
      <c r="S34" s="124"/>
      <c r="T34" s="124"/>
      <c r="U34" s="9"/>
      <c r="V34" s="9"/>
      <c r="W34" s="9"/>
    </row>
    <row r="35" spans="1:23" ht="5.4" customHeight="1" thickBot="1" x14ac:dyDescent="0.35">
      <c r="A35" s="26"/>
      <c r="B35" s="74"/>
      <c r="C35" s="62"/>
      <c r="D35" s="62"/>
      <c r="E35" s="75"/>
      <c r="F35" s="35"/>
      <c r="G35" s="35"/>
      <c r="H35" s="42"/>
      <c r="I35" s="44"/>
      <c r="J35" s="5"/>
    </row>
    <row r="36" spans="1:23" ht="13.2" customHeight="1" x14ac:dyDescent="0.3">
      <c r="A36" s="26"/>
      <c r="B36" s="166" t="s">
        <v>53</v>
      </c>
      <c r="C36" s="166"/>
      <c r="D36" s="166"/>
      <c r="E36" s="166"/>
      <c r="F36" s="166"/>
      <c r="G36" s="35"/>
      <c r="H36" s="42"/>
      <c r="I36" s="44"/>
      <c r="J36" s="5"/>
      <c r="R36" s="127"/>
      <c r="S36" s="127"/>
    </row>
    <row r="37" spans="1:23" ht="43.2" x14ac:dyDescent="0.3">
      <c r="A37" s="26"/>
      <c r="B37" s="149" t="s">
        <v>31</v>
      </c>
      <c r="C37" s="149"/>
      <c r="D37" s="80" t="s">
        <v>41</v>
      </c>
      <c r="E37" s="79" t="s">
        <v>32</v>
      </c>
      <c r="F37" s="80" t="s">
        <v>40</v>
      </c>
      <c r="G37" s="39"/>
      <c r="H37" s="42"/>
      <c r="I37" s="44"/>
      <c r="J37" s="5"/>
      <c r="Q37" s="127"/>
      <c r="R37" s="127"/>
      <c r="S37" s="127"/>
    </row>
    <row r="38" spans="1:23" ht="14.4" customHeight="1" x14ac:dyDescent="0.3">
      <c r="A38" s="26"/>
      <c r="B38" s="150"/>
      <c r="C38" s="150"/>
      <c r="D38" s="52" t="str">
        <f>IF(B38="","",VLOOKUP(B38,lookups!B$3:C$14,2,FALSE))</f>
        <v/>
      </c>
      <c r="E38" s="53">
        <f>IF(D38="",0,D38/D$50)</f>
        <v>0</v>
      </c>
      <c r="F38" s="54">
        <f t="shared" ref="F38:F49" si="0">E38*F$25</f>
        <v>0</v>
      </c>
      <c r="G38" s="35"/>
      <c r="H38" s="42"/>
      <c r="I38" s="44"/>
      <c r="J38" s="5"/>
      <c r="Q38" s="127"/>
      <c r="R38" s="127"/>
      <c r="S38" s="127"/>
    </row>
    <row r="39" spans="1:23" ht="14.4" customHeight="1" x14ac:dyDescent="0.3">
      <c r="A39" s="26"/>
      <c r="B39" s="150"/>
      <c r="C39" s="150"/>
      <c r="D39" s="52" t="str">
        <f>IF(B39="","",VLOOKUP(B39,lookups!B$3:C$14,2,FALSE))</f>
        <v/>
      </c>
      <c r="E39" s="53">
        <f t="shared" ref="E39:E49" si="1">IF(D39="",0,D39/D$50)</f>
        <v>0</v>
      </c>
      <c r="F39" s="54">
        <f t="shared" si="0"/>
        <v>0</v>
      </c>
      <c r="G39" s="35"/>
      <c r="H39" s="42"/>
      <c r="I39" s="44"/>
      <c r="J39" s="5"/>
      <c r="Q39" s="162" t="str">
        <f>IF(E50&lt;0,"Note
The sum of all extract ventilation in the dwelling on its continuous rate should be at least the whole dwelling ventilation rate given in  the minimum low rate table 1 above","")</f>
        <v/>
      </c>
      <c r="R39" s="162"/>
      <c r="S39" s="162"/>
    </row>
    <row r="40" spans="1:23" ht="14.4" customHeight="1" x14ac:dyDescent="0.3">
      <c r="A40" s="26"/>
      <c r="B40" s="150"/>
      <c r="C40" s="150"/>
      <c r="D40" s="52" t="str">
        <f>IF(B40="","",VLOOKUP(B40,lookups!B$3:C$14,2,FALSE))</f>
        <v/>
      </c>
      <c r="E40" s="53">
        <f t="shared" si="1"/>
        <v>0</v>
      </c>
      <c r="F40" s="54">
        <f t="shared" si="0"/>
        <v>0</v>
      </c>
      <c r="G40" s="35"/>
      <c r="H40" s="42"/>
      <c r="I40" s="44"/>
      <c r="J40" s="5"/>
      <c r="Q40" s="162"/>
      <c r="R40" s="162"/>
      <c r="S40" s="162"/>
    </row>
    <row r="41" spans="1:23" ht="14.4" customHeight="1" x14ac:dyDescent="0.3">
      <c r="A41" s="26"/>
      <c r="B41" s="150"/>
      <c r="C41" s="150"/>
      <c r="D41" s="52" t="str">
        <f>IF(B41="","",VLOOKUP(B41,lookups!B$3:C$14,2,FALSE))</f>
        <v/>
      </c>
      <c r="E41" s="53">
        <f t="shared" si="1"/>
        <v>0</v>
      </c>
      <c r="F41" s="54">
        <f t="shared" si="0"/>
        <v>0</v>
      </c>
      <c r="G41" s="35"/>
      <c r="H41" s="42"/>
      <c r="I41" s="44"/>
      <c r="J41" s="5"/>
      <c r="Q41" s="162"/>
      <c r="R41" s="162"/>
      <c r="S41" s="162"/>
    </row>
    <row r="42" spans="1:23" ht="14.4" customHeight="1" x14ac:dyDescent="0.3">
      <c r="A42" s="26"/>
      <c r="B42" s="150"/>
      <c r="C42" s="150"/>
      <c r="D42" s="52" t="str">
        <f>IF(B42="","",VLOOKUP(B42,lookups!B$3:C$14,2,FALSE))</f>
        <v/>
      </c>
      <c r="E42" s="53">
        <f t="shared" si="1"/>
        <v>0</v>
      </c>
      <c r="F42" s="54">
        <f t="shared" si="0"/>
        <v>0</v>
      </c>
      <c r="G42" s="35"/>
      <c r="H42" s="42"/>
      <c r="I42" s="44"/>
      <c r="J42" s="5"/>
      <c r="Q42" s="162"/>
      <c r="R42" s="162"/>
      <c r="S42" s="162"/>
    </row>
    <row r="43" spans="1:23" ht="14.4" customHeight="1" x14ac:dyDescent="0.3">
      <c r="A43" s="26"/>
      <c r="B43" s="150"/>
      <c r="C43" s="150"/>
      <c r="D43" s="52" t="str">
        <f>IF(B43="","",VLOOKUP(B43,lookups!B$3:C$14,2,FALSE))</f>
        <v/>
      </c>
      <c r="E43" s="53">
        <f t="shared" si="1"/>
        <v>0</v>
      </c>
      <c r="F43" s="54">
        <f t="shared" si="0"/>
        <v>0</v>
      </c>
      <c r="G43" s="35"/>
      <c r="H43" s="42"/>
      <c r="I43" s="44"/>
      <c r="J43" s="5"/>
      <c r="Q43" s="162"/>
      <c r="R43" s="162"/>
      <c r="S43" s="162"/>
    </row>
    <row r="44" spans="1:23" ht="14.4" customHeight="1" x14ac:dyDescent="0.3">
      <c r="A44" s="26"/>
      <c r="B44" s="150"/>
      <c r="C44" s="150"/>
      <c r="D44" s="52" t="str">
        <f>IF(B44="","",VLOOKUP(B44,lookups!B$3:C$14,2,FALSE))</f>
        <v/>
      </c>
      <c r="E44" s="53">
        <f t="shared" si="1"/>
        <v>0</v>
      </c>
      <c r="F44" s="54">
        <f t="shared" si="0"/>
        <v>0</v>
      </c>
      <c r="G44" s="35"/>
      <c r="H44" s="42"/>
      <c r="I44" s="44"/>
      <c r="J44" s="5"/>
      <c r="Q44" s="162" t="str">
        <f>IF(E50&lt;0,"If the continuous rate of ventilation in a room is equal to or higher then the minimum high rate specified in the table 2 , no high rate ventilation is need","")</f>
        <v/>
      </c>
      <c r="R44" s="162"/>
      <c r="S44" s="162"/>
    </row>
    <row r="45" spans="1:23" ht="14.4" customHeight="1" x14ac:dyDescent="0.3">
      <c r="A45" s="26"/>
      <c r="B45" s="150"/>
      <c r="C45" s="150"/>
      <c r="D45" s="52" t="str">
        <f>IF(B45="","",VLOOKUP(B45,lookups!B$3:C$14,2,FALSE))</f>
        <v/>
      </c>
      <c r="E45" s="53">
        <f t="shared" si="1"/>
        <v>0</v>
      </c>
      <c r="F45" s="54">
        <f t="shared" si="0"/>
        <v>0</v>
      </c>
      <c r="G45" s="35"/>
      <c r="H45" s="42"/>
      <c r="I45" s="44"/>
      <c r="J45" s="5"/>
      <c r="Q45" s="162"/>
      <c r="R45" s="162"/>
      <c r="S45" s="162"/>
    </row>
    <row r="46" spans="1:23" ht="14.4" customHeight="1" x14ac:dyDescent="0.3">
      <c r="A46" s="26"/>
      <c r="B46" s="150"/>
      <c r="C46" s="150"/>
      <c r="D46" s="52" t="str">
        <f>IF(B46="","",VLOOKUP(B46,lookups!B$3:C$14,2,FALSE))</f>
        <v/>
      </c>
      <c r="E46" s="53">
        <f t="shared" si="1"/>
        <v>0</v>
      </c>
      <c r="F46" s="54">
        <f t="shared" si="0"/>
        <v>0</v>
      </c>
      <c r="G46" s="35"/>
      <c r="H46" s="42"/>
      <c r="I46" s="44"/>
      <c r="J46" s="5"/>
      <c r="Q46" s="162"/>
      <c r="R46" s="162"/>
      <c r="S46" s="162"/>
    </row>
    <row r="47" spans="1:23" ht="14.4" customHeight="1" x14ac:dyDescent="0.3">
      <c r="A47" s="26"/>
      <c r="B47" s="150"/>
      <c r="C47" s="150"/>
      <c r="D47" s="52" t="str">
        <f>IF(B47="","",VLOOKUP(B47,lookups!B$3:C$14,2,FALSE))</f>
        <v/>
      </c>
      <c r="E47" s="53">
        <f t="shared" si="1"/>
        <v>0</v>
      </c>
      <c r="F47" s="54">
        <f t="shared" si="0"/>
        <v>0</v>
      </c>
      <c r="G47" s="35"/>
      <c r="H47" s="42"/>
      <c r="I47" s="44"/>
      <c r="J47" s="5"/>
      <c r="Q47" s="162"/>
      <c r="R47" s="162"/>
      <c r="S47" s="162"/>
    </row>
    <row r="48" spans="1:23" ht="14.4" customHeight="1" x14ac:dyDescent="0.3">
      <c r="A48" s="26"/>
      <c r="B48" s="150"/>
      <c r="C48" s="150"/>
      <c r="D48" s="52" t="str">
        <f>IF(B48="","",VLOOKUP(B48,lookups!B$3:C$14,2,FALSE))</f>
        <v/>
      </c>
      <c r="E48" s="53">
        <f t="shared" si="1"/>
        <v>0</v>
      </c>
      <c r="F48" s="54">
        <f t="shared" si="0"/>
        <v>0</v>
      </c>
      <c r="G48" s="35"/>
      <c r="H48" s="42"/>
      <c r="I48" s="44"/>
      <c r="J48" s="5"/>
      <c r="Q48" s="162"/>
      <c r="R48" s="162"/>
      <c r="S48" s="162"/>
    </row>
    <row r="49" spans="1:38" ht="14.4" customHeight="1" x14ac:dyDescent="0.3">
      <c r="A49" s="26"/>
      <c r="B49" s="150"/>
      <c r="C49" s="150"/>
      <c r="D49" s="52" t="str">
        <f>IF(B49="","",VLOOKUP(B49,lookups!B$3:C$14,2,FALSE))</f>
        <v/>
      </c>
      <c r="E49" s="53">
        <f t="shared" si="1"/>
        <v>0</v>
      </c>
      <c r="F49" s="54">
        <f t="shared" si="0"/>
        <v>0</v>
      </c>
      <c r="G49" s="35"/>
      <c r="H49" s="42"/>
      <c r="I49" s="44"/>
      <c r="J49" s="5"/>
      <c r="Q49" s="162"/>
      <c r="R49" s="162"/>
      <c r="S49" s="162"/>
    </row>
    <row r="50" spans="1:38" x14ac:dyDescent="0.3">
      <c r="A50" s="26"/>
      <c r="B50" s="155" t="s">
        <v>33</v>
      </c>
      <c r="C50" s="155"/>
      <c r="D50" s="94">
        <f>SUM(D38:D49)</f>
        <v>0</v>
      </c>
      <c r="E50" s="41">
        <f>D50-F50</f>
        <v>0</v>
      </c>
      <c r="F50" s="40">
        <f>SUM(F38:F49)</f>
        <v>0</v>
      </c>
      <c r="G50" s="35"/>
      <c r="H50" s="42"/>
      <c r="I50" s="44"/>
      <c r="J50" s="5"/>
      <c r="Q50" s="128"/>
      <c r="R50" s="128"/>
      <c r="S50" s="128"/>
    </row>
    <row r="51" spans="1:38" ht="9" customHeight="1" x14ac:dyDescent="0.3">
      <c r="A51" s="26"/>
      <c r="B51" s="161" t="str">
        <f>IF(E50&lt;0,"High Rate Not Required (see note)","")</f>
        <v/>
      </c>
      <c r="C51" s="161"/>
      <c r="D51" s="161"/>
      <c r="E51" s="161"/>
      <c r="F51" s="161"/>
      <c r="G51" s="161"/>
      <c r="H51" s="161"/>
      <c r="I51" s="44"/>
      <c r="J51" s="5"/>
    </row>
    <row r="52" spans="1:38" ht="9.6" customHeight="1" x14ac:dyDescent="0.3">
      <c r="A52" s="26"/>
      <c r="B52" s="161"/>
      <c r="C52" s="161"/>
      <c r="D52" s="161"/>
      <c r="E52" s="161"/>
      <c r="F52" s="161"/>
      <c r="G52" s="161"/>
      <c r="H52" s="161"/>
      <c r="I52" s="44"/>
      <c r="J52" s="5"/>
    </row>
    <row r="53" spans="1:38" ht="36.6" customHeight="1" x14ac:dyDescent="0.3">
      <c r="A53" s="26"/>
      <c r="B53" s="141" t="s">
        <v>37</v>
      </c>
      <c r="C53" s="141"/>
      <c r="D53" s="141"/>
      <c r="E53" s="141"/>
      <c r="F53" s="141"/>
      <c r="G53" s="141"/>
      <c r="H53" s="78"/>
      <c r="I53" s="44"/>
      <c r="J53" s="5"/>
    </row>
    <row r="54" spans="1:38" x14ac:dyDescent="0.3">
      <c r="A54" s="26"/>
      <c r="B54" s="50" t="s">
        <v>54</v>
      </c>
      <c r="C54" s="26"/>
      <c r="D54" s="26"/>
      <c r="E54" s="26"/>
      <c r="F54" s="26"/>
      <c r="G54" s="26"/>
      <c r="H54" s="37"/>
      <c r="I54" s="37"/>
    </row>
    <row r="55" spans="1:38" ht="3" customHeight="1" x14ac:dyDescent="0.3">
      <c r="A55" s="26"/>
      <c r="B55" s="26"/>
      <c r="C55" s="26"/>
      <c r="D55" s="26"/>
      <c r="E55" s="26"/>
      <c r="F55" s="26"/>
      <c r="G55" s="26"/>
      <c r="H55" s="37"/>
      <c r="I55" s="37"/>
    </row>
    <row r="56" spans="1:38" ht="14.4" customHeight="1" x14ac:dyDescent="0.3">
      <c r="A56" s="26"/>
      <c r="B56" s="145" t="s">
        <v>45</v>
      </c>
      <c r="C56" s="145"/>
      <c r="D56" s="145"/>
      <c r="E56" s="145"/>
      <c r="F56" s="145"/>
      <c r="G56" s="145"/>
      <c r="H56" s="145"/>
      <c r="I56" s="145"/>
    </row>
    <row r="57" spans="1:38" ht="15" thickBot="1" x14ac:dyDescent="0.35">
      <c r="A57" s="26"/>
      <c r="B57" s="145"/>
      <c r="C57" s="145"/>
      <c r="D57" s="145"/>
      <c r="E57" s="145"/>
      <c r="F57" s="145"/>
      <c r="G57" s="145"/>
      <c r="H57" s="145"/>
      <c r="I57" s="145"/>
      <c r="K57" s="3" t="s">
        <v>59</v>
      </c>
    </row>
    <row r="58" spans="1:38" ht="27" customHeight="1" thickBot="1" x14ac:dyDescent="0.35">
      <c r="A58" s="26"/>
      <c r="B58" s="138" t="s">
        <v>63</v>
      </c>
      <c r="C58" s="138"/>
      <c r="D58" s="138"/>
      <c r="E58" s="139"/>
      <c r="F58" s="134" t="s">
        <v>59</v>
      </c>
      <c r="G58" s="135"/>
      <c r="H58" s="136" t="s">
        <v>62</v>
      </c>
      <c r="I58" s="137"/>
      <c r="K58" s="89" t="s">
        <v>64</v>
      </c>
    </row>
    <row r="59" spans="1:38" x14ac:dyDescent="0.3">
      <c r="A59" s="26"/>
      <c r="B59" s="35" t="s">
        <v>30</v>
      </c>
      <c r="C59" s="35"/>
      <c r="D59" s="35"/>
      <c r="E59" s="35"/>
      <c r="F59" s="35"/>
      <c r="G59" s="33"/>
      <c r="H59" s="37"/>
      <c r="I59" s="37"/>
      <c r="J59" s="140" t="s">
        <v>61</v>
      </c>
      <c r="K59" s="140"/>
      <c r="L59" s="133" t="s">
        <v>60</v>
      </c>
      <c r="M59" s="133"/>
      <c r="N59" s="3"/>
    </row>
    <row r="60" spans="1:38" ht="43.2" customHeight="1" x14ac:dyDescent="0.3">
      <c r="A60" s="26"/>
      <c r="B60" s="51" t="s">
        <v>31</v>
      </c>
      <c r="C60" s="79" t="str">
        <f>IF(F58="Room Sizes","Witdh m",K58)</f>
        <v>Witdh m</v>
      </c>
      <c r="D60" s="79" t="str">
        <f>IF(F58="Room Sizes","Length m","Leave This Column Blank")</f>
        <v>Length m</v>
      </c>
      <c r="E60" s="113" t="s">
        <v>42</v>
      </c>
      <c r="F60" s="114" t="s">
        <v>32</v>
      </c>
      <c r="G60" s="79" t="s">
        <v>39</v>
      </c>
      <c r="H60" s="79" t="s">
        <v>38</v>
      </c>
      <c r="I60" s="115" t="s">
        <v>46</v>
      </c>
      <c r="J60" s="88" t="s">
        <v>43</v>
      </c>
      <c r="K60" s="90" t="s">
        <v>44</v>
      </c>
      <c r="L60" s="88" t="s">
        <v>43</v>
      </c>
      <c r="M60" s="90" t="s">
        <v>44</v>
      </c>
      <c r="N60" s="3"/>
      <c r="Q60" s="98" t="s">
        <v>92</v>
      </c>
      <c r="AL60" s="2"/>
    </row>
    <row r="61" spans="1:38" x14ac:dyDescent="0.3">
      <c r="A61" s="26"/>
      <c r="B61" s="55"/>
      <c r="C61" s="116"/>
      <c r="D61" s="116"/>
      <c r="E61" s="116"/>
      <c r="F61" s="56">
        <f>IF(C61="",0,N61/N$76)</f>
        <v>0</v>
      </c>
      <c r="G61" s="54">
        <f>IF($D$50&gt;$F$25,D$50*F61,0)</f>
        <v>0</v>
      </c>
      <c r="H61" s="54">
        <f t="shared" ref="H61" si="2">F$25*F61</f>
        <v>0</v>
      </c>
      <c r="I61" s="117">
        <f>IF(F$58="Room Sizes",(J61*4)/3.6,(L61*4)/3.6)</f>
        <v>0</v>
      </c>
      <c r="J61" s="91">
        <f>IF($E61=0,(C61*D61)*2.4,C61*D61*E61)</f>
        <v>0</v>
      </c>
      <c r="K61" s="90">
        <f>C61*D61</f>
        <v>0</v>
      </c>
      <c r="L61" s="91">
        <f>IF(E61=0,(C61*2.4),(C61*E61))</f>
        <v>0</v>
      </c>
      <c r="M61" s="92">
        <f>C61</f>
        <v>0</v>
      </c>
      <c r="N61" s="93">
        <f>IF(F$58="Room Sizes",J61,L61)</f>
        <v>0</v>
      </c>
      <c r="Q61" s="126" t="s">
        <v>19</v>
      </c>
      <c r="AL61" s="2"/>
    </row>
    <row r="62" spans="1:38" x14ac:dyDescent="0.3">
      <c r="A62" s="26"/>
      <c r="B62" s="55"/>
      <c r="C62" s="116"/>
      <c r="D62" s="116"/>
      <c r="E62" s="116"/>
      <c r="F62" s="56">
        <f t="shared" ref="F62:F75" si="3">IF(C62="",0,N62/N$76)</f>
        <v>0</v>
      </c>
      <c r="G62" s="54">
        <f t="shared" ref="G62:G75" si="4">IF($D$50&gt;$F$25,D$50*F62,0)</f>
        <v>0</v>
      </c>
      <c r="H62" s="54">
        <f t="shared" ref="H62:H75" si="5">F$25*F62</f>
        <v>0</v>
      </c>
      <c r="I62" s="117">
        <f t="shared" ref="I62:I75" si="6">IF(F$58="Room Sizes",(J62*4)/3.6,(L62*4)/3.6)</f>
        <v>0</v>
      </c>
      <c r="J62" s="94">
        <f t="shared" ref="J62:J75" si="7">IF(E62=0,(C62*D62)*2.4,C62*D62*E62)</f>
        <v>0</v>
      </c>
      <c r="K62" s="95">
        <f t="shared" ref="K62:K75" si="8">C62*D62</f>
        <v>0</v>
      </c>
      <c r="L62" s="91">
        <f t="shared" ref="L62:L75" si="9">IF(E62=0,(C62*2.4),(C62*E62))</f>
        <v>0</v>
      </c>
      <c r="M62" s="92">
        <f t="shared" ref="M62:M75" si="10">C62</f>
        <v>0</v>
      </c>
      <c r="N62" s="93">
        <f t="shared" ref="N62:N75" si="11">IF(F$58="Room Sizes",J62,L62)</f>
        <v>0</v>
      </c>
      <c r="Q62" s="126" t="s">
        <v>20</v>
      </c>
      <c r="AL62" s="2"/>
    </row>
    <row r="63" spans="1:38" x14ac:dyDescent="0.3">
      <c r="A63" s="26"/>
      <c r="B63" s="55"/>
      <c r="C63" s="116"/>
      <c r="D63" s="116"/>
      <c r="E63" s="116"/>
      <c r="F63" s="56">
        <f t="shared" si="3"/>
        <v>0</v>
      </c>
      <c r="G63" s="54">
        <f t="shared" si="4"/>
        <v>0</v>
      </c>
      <c r="H63" s="54">
        <f t="shared" si="5"/>
        <v>0</v>
      </c>
      <c r="I63" s="117">
        <f t="shared" si="6"/>
        <v>0</v>
      </c>
      <c r="J63" s="94">
        <f t="shared" si="7"/>
        <v>0</v>
      </c>
      <c r="K63" s="95">
        <f t="shared" si="8"/>
        <v>0</v>
      </c>
      <c r="L63" s="91">
        <f t="shared" si="9"/>
        <v>0</v>
      </c>
      <c r="M63" s="92">
        <f t="shared" si="10"/>
        <v>0</v>
      </c>
      <c r="N63" s="93">
        <f t="shared" si="11"/>
        <v>0</v>
      </c>
      <c r="Q63" s="126" t="s">
        <v>21</v>
      </c>
      <c r="AL63" s="2"/>
    </row>
    <row r="64" spans="1:38" x14ac:dyDescent="0.3">
      <c r="A64" s="26"/>
      <c r="B64" s="55"/>
      <c r="C64" s="116"/>
      <c r="D64" s="116"/>
      <c r="E64" s="116"/>
      <c r="F64" s="56">
        <f t="shared" si="3"/>
        <v>0</v>
      </c>
      <c r="G64" s="54">
        <f t="shared" si="4"/>
        <v>0</v>
      </c>
      <c r="H64" s="54">
        <f t="shared" si="5"/>
        <v>0</v>
      </c>
      <c r="I64" s="117">
        <f t="shared" si="6"/>
        <v>0</v>
      </c>
      <c r="J64" s="94">
        <f t="shared" si="7"/>
        <v>0</v>
      </c>
      <c r="K64" s="95">
        <f t="shared" si="8"/>
        <v>0</v>
      </c>
      <c r="L64" s="91">
        <f t="shared" si="9"/>
        <v>0</v>
      </c>
      <c r="M64" s="92">
        <f t="shared" si="10"/>
        <v>0</v>
      </c>
      <c r="N64" s="93">
        <f t="shared" si="11"/>
        <v>0</v>
      </c>
      <c r="Q64" s="126" t="s">
        <v>91</v>
      </c>
      <c r="AL64" s="2"/>
    </row>
    <row r="65" spans="1:38" x14ac:dyDescent="0.3">
      <c r="A65" s="26"/>
      <c r="B65" s="55"/>
      <c r="C65" s="116"/>
      <c r="D65" s="116"/>
      <c r="E65" s="116"/>
      <c r="F65" s="56">
        <f t="shared" si="3"/>
        <v>0</v>
      </c>
      <c r="G65" s="54">
        <f t="shared" si="4"/>
        <v>0</v>
      </c>
      <c r="H65" s="54">
        <f t="shared" si="5"/>
        <v>0</v>
      </c>
      <c r="I65" s="117">
        <f t="shared" si="6"/>
        <v>0</v>
      </c>
      <c r="J65" s="94">
        <f t="shared" si="7"/>
        <v>0</v>
      </c>
      <c r="K65" s="95">
        <f t="shared" si="8"/>
        <v>0</v>
      </c>
      <c r="L65" s="91">
        <f t="shared" si="9"/>
        <v>0</v>
      </c>
      <c r="M65" s="92">
        <f t="shared" si="10"/>
        <v>0</v>
      </c>
      <c r="N65" s="93">
        <f t="shared" si="11"/>
        <v>0</v>
      </c>
      <c r="Q65" s="126" t="s">
        <v>22</v>
      </c>
      <c r="AL65" s="2"/>
    </row>
    <row r="66" spans="1:38" x14ac:dyDescent="0.3">
      <c r="A66" s="26"/>
      <c r="B66" s="55"/>
      <c r="C66" s="116"/>
      <c r="D66" s="116"/>
      <c r="E66" s="116"/>
      <c r="F66" s="56">
        <f t="shared" si="3"/>
        <v>0</v>
      </c>
      <c r="G66" s="54">
        <f t="shared" si="4"/>
        <v>0</v>
      </c>
      <c r="H66" s="54">
        <f t="shared" si="5"/>
        <v>0</v>
      </c>
      <c r="I66" s="117">
        <f t="shared" si="6"/>
        <v>0</v>
      </c>
      <c r="J66" s="94">
        <f t="shared" si="7"/>
        <v>0</v>
      </c>
      <c r="K66" s="95">
        <f t="shared" si="8"/>
        <v>0</v>
      </c>
      <c r="L66" s="91">
        <f t="shared" si="9"/>
        <v>0</v>
      </c>
      <c r="M66" s="92">
        <f t="shared" si="10"/>
        <v>0</v>
      </c>
      <c r="N66" s="93">
        <f t="shared" si="11"/>
        <v>0</v>
      </c>
      <c r="Q66" s="126" t="s">
        <v>23</v>
      </c>
      <c r="AL66" s="2"/>
    </row>
    <row r="67" spans="1:38" x14ac:dyDescent="0.3">
      <c r="A67" s="26"/>
      <c r="B67" s="55"/>
      <c r="C67" s="116"/>
      <c r="D67" s="116"/>
      <c r="E67" s="116"/>
      <c r="F67" s="56">
        <f t="shared" si="3"/>
        <v>0</v>
      </c>
      <c r="G67" s="54">
        <f t="shared" si="4"/>
        <v>0</v>
      </c>
      <c r="H67" s="54">
        <f t="shared" si="5"/>
        <v>0</v>
      </c>
      <c r="I67" s="117">
        <f t="shared" si="6"/>
        <v>0</v>
      </c>
      <c r="J67" s="94">
        <f t="shared" si="7"/>
        <v>0</v>
      </c>
      <c r="K67" s="95">
        <f t="shared" si="8"/>
        <v>0</v>
      </c>
      <c r="L67" s="91">
        <f t="shared" si="9"/>
        <v>0</v>
      </c>
      <c r="M67" s="92">
        <f t="shared" si="10"/>
        <v>0</v>
      </c>
      <c r="N67" s="93">
        <f t="shared" si="11"/>
        <v>0</v>
      </c>
      <c r="Q67" s="126" t="s">
        <v>24</v>
      </c>
      <c r="AL67" s="2"/>
    </row>
    <row r="68" spans="1:38" x14ac:dyDescent="0.3">
      <c r="A68" s="26"/>
      <c r="B68" s="55"/>
      <c r="C68" s="116"/>
      <c r="D68" s="116"/>
      <c r="E68" s="116"/>
      <c r="F68" s="56">
        <f t="shared" si="3"/>
        <v>0</v>
      </c>
      <c r="G68" s="54">
        <f t="shared" si="4"/>
        <v>0</v>
      </c>
      <c r="H68" s="54">
        <f t="shared" si="5"/>
        <v>0</v>
      </c>
      <c r="I68" s="117">
        <f t="shared" si="6"/>
        <v>0</v>
      </c>
      <c r="J68" s="94">
        <f t="shared" si="7"/>
        <v>0</v>
      </c>
      <c r="K68" s="95">
        <f t="shared" si="8"/>
        <v>0</v>
      </c>
      <c r="L68" s="91">
        <f t="shared" si="9"/>
        <v>0</v>
      </c>
      <c r="M68" s="92">
        <f t="shared" si="10"/>
        <v>0</v>
      </c>
      <c r="N68" s="93">
        <f t="shared" si="11"/>
        <v>0</v>
      </c>
      <c r="Q68" s="126" t="s">
        <v>25</v>
      </c>
      <c r="AL68" s="2"/>
    </row>
    <row r="69" spans="1:38" x14ac:dyDescent="0.3">
      <c r="A69" s="26"/>
      <c r="B69" s="55"/>
      <c r="C69" s="116"/>
      <c r="D69" s="116"/>
      <c r="E69" s="116"/>
      <c r="F69" s="56">
        <f t="shared" si="3"/>
        <v>0</v>
      </c>
      <c r="G69" s="54">
        <f t="shared" si="4"/>
        <v>0</v>
      </c>
      <c r="H69" s="54">
        <f t="shared" si="5"/>
        <v>0</v>
      </c>
      <c r="I69" s="117">
        <f t="shared" si="6"/>
        <v>0</v>
      </c>
      <c r="J69" s="94">
        <f t="shared" si="7"/>
        <v>0</v>
      </c>
      <c r="K69" s="95">
        <f t="shared" si="8"/>
        <v>0</v>
      </c>
      <c r="L69" s="91">
        <f t="shared" si="9"/>
        <v>0</v>
      </c>
      <c r="M69" s="92">
        <f t="shared" si="10"/>
        <v>0</v>
      </c>
      <c r="N69" s="93">
        <f t="shared" si="11"/>
        <v>0</v>
      </c>
      <c r="Q69" s="126" t="s">
        <v>26</v>
      </c>
      <c r="AL69" s="2"/>
    </row>
    <row r="70" spans="1:38" x14ac:dyDescent="0.3">
      <c r="A70" s="26"/>
      <c r="B70" s="55"/>
      <c r="C70" s="116"/>
      <c r="D70" s="116"/>
      <c r="E70" s="116"/>
      <c r="F70" s="56">
        <f t="shared" si="3"/>
        <v>0</v>
      </c>
      <c r="G70" s="54">
        <f t="shared" si="4"/>
        <v>0</v>
      </c>
      <c r="H70" s="54">
        <f t="shared" si="5"/>
        <v>0</v>
      </c>
      <c r="I70" s="117">
        <f t="shared" si="6"/>
        <v>0</v>
      </c>
      <c r="J70" s="94">
        <f t="shared" si="7"/>
        <v>0</v>
      </c>
      <c r="K70" s="95">
        <f t="shared" si="8"/>
        <v>0</v>
      </c>
      <c r="L70" s="91">
        <f t="shared" si="9"/>
        <v>0</v>
      </c>
      <c r="M70" s="92">
        <f t="shared" si="10"/>
        <v>0</v>
      </c>
      <c r="N70" s="93">
        <f t="shared" si="11"/>
        <v>0</v>
      </c>
      <c r="Q70" s="126" t="s">
        <v>27</v>
      </c>
      <c r="AL70" s="2"/>
    </row>
    <row r="71" spans="1:38" x14ac:dyDescent="0.3">
      <c r="A71" s="26"/>
      <c r="B71" s="55"/>
      <c r="C71" s="116"/>
      <c r="D71" s="116"/>
      <c r="E71" s="116"/>
      <c r="F71" s="56">
        <f t="shared" si="3"/>
        <v>0</v>
      </c>
      <c r="G71" s="54">
        <f t="shared" si="4"/>
        <v>0</v>
      </c>
      <c r="H71" s="54">
        <f t="shared" si="5"/>
        <v>0</v>
      </c>
      <c r="I71" s="117">
        <f t="shared" si="6"/>
        <v>0</v>
      </c>
      <c r="J71" s="94">
        <f t="shared" si="7"/>
        <v>0</v>
      </c>
      <c r="K71" s="95">
        <f t="shared" si="8"/>
        <v>0</v>
      </c>
      <c r="L71" s="91">
        <f t="shared" si="9"/>
        <v>0</v>
      </c>
      <c r="M71" s="92">
        <f t="shared" si="10"/>
        <v>0</v>
      </c>
      <c r="N71" s="93">
        <f t="shared" si="11"/>
        <v>0</v>
      </c>
      <c r="Q71" s="126" t="s">
        <v>28</v>
      </c>
      <c r="AL71" s="2"/>
    </row>
    <row r="72" spans="1:38" x14ac:dyDescent="0.3">
      <c r="A72" s="26"/>
      <c r="B72" s="55"/>
      <c r="C72" s="116"/>
      <c r="D72" s="116"/>
      <c r="E72" s="116"/>
      <c r="F72" s="56">
        <f t="shared" si="3"/>
        <v>0</v>
      </c>
      <c r="G72" s="54">
        <f t="shared" si="4"/>
        <v>0</v>
      </c>
      <c r="H72" s="54">
        <f t="shared" si="5"/>
        <v>0</v>
      </c>
      <c r="I72" s="117">
        <f t="shared" si="6"/>
        <v>0</v>
      </c>
      <c r="J72" s="94">
        <f t="shared" si="7"/>
        <v>0</v>
      </c>
      <c r="K72" s="95">
        <f t="shared" si="8"/>
        <v>0</v>
      </c>
      <c r="L72" s="91">
        <f t="shared" si="9"/>
        <v>0</v>
      </c>
      <c r="M72" s="92">
        <f t="shared" si="10"/>
        <v>0</v>
      </c>
      <c r="N72" s="93">
        <f t="shared" si="11"/>
        <v>0</v>
      </c>
      <c r="Q72" s="126" t="s">
        <v>29</v>
      </c>
      <c r="AL72" s="2"/>
    </row>
    <row r="73" spans="1:38" x14ac:dyDescent="0.3">
      <c r="A73" s="26"/>
      <c r="B73" s="55"/>
      <c r="C73" s="116"/>
      <c r="D73" s="116"/>
      <c r="E73" s="116"/>
      <c r="F73" s="56">
        <f t="shared" si="3"/>
        <v>0</v>
      </c>
      <c r="G73" s="54">
        <f t="shared" si="4"/>
        <v>0</v>
      </c>
      <c r="H73" s="54">
        <f t="shared" si="5"/>
        <v>0</v>
      </c>
      <c r="I73" s="117">
        <f t="shared" si="6"/>
        <v>0</v>
      </c>
      <c r="J73" s="94">
        <f t="shared" si="7"/>
        <v>0</v>
      </c>
      <c r="K73" s="95">
        <f t="shared" si="8"/>
        <v>0</v>
      </c>
      <c r="L73" s="91">
        <f t="shared" si="9"/>
        <v>0</v>
      </c>
      <c r="M73" s="92">
        <f t="shared" si="10"/>
        <v>0</v>
      </c>
      <c r="N73" s="93">
        <f t="shared" si="11"/>
        <v>0</v>
      </c>
      <c r="Q73" s="126" t="s">
        <v>89</v>
      </c>
      <c r="AL73" s="2"/>
    </row>
    <row r="74" spans="1:38" x14ac:dyDescent="0.3">
      <c r="A74" s="26"/>
      <c r="B74" s="55"/>
      <c r="C74" s="116"/>
      <c r="D74" s="116"/>
      <c r="E74" s="116"/>
      <c r="F74" s="56">
        <f t="shared" si="3"/>
        <v>0</v>
      </c>
      <c r="G74" s="54">
        <f t="shared" si="4"/>
        <v>0</v>
      </c>
      <c r="H74" s="54">
        <f t="shared" si="5"/>
        <v>0</v>
      </c>
      <c r="I74" s="117">
        <f t="shared" si="6"/>
        <v>0</v>
      </c>
      <c r="J74" s="94">
        <f t="shared" si="7"/>
        <v>0</v>
      </c>
      <c r="K74" s="95">
        <f t="shared" si="8"/>
        <v>0</v>
      </c>
      <c r="L74" s="91">
        <f t="shared" si="9"/>
        <v>0</v>
      </c>
      <c r="M74" s="92">
        <f t="shared" si="10"/>
        <v>0</v>
      </c>
      <c r="N74" s="93">
        <f t="shared" si="11"/>
        <v>0</v>
      </c>
      <c r="Q74" s="126" t="s">
        <v>90</v>
      </c>
      <c r="AL74" s="2"/>
    </row>
    <row r="75" spans="1:38" x14ac:dyDescent="0.3">
      <c r="A75" s="26"/>
      <c r="B75" s="55"/>
      <c r="C75" s="116"/>
      <c r="D75" s="116"/>
      <c r="E75" s="116"/>
      <c r="F75" s="56">
        <f t="shared" si="3"/>
        <v>0</v>
      </c>
      <c r="G75" s="54">
        <f t="shared" si="4"/>
        <v>0</v>
      </c>
      <c r="H75" s="54">
        <f t="shared" si="5"/>
        <v>0</v>
      </c>
      <c r="I75" s="117">
        <f t="shared" si="6"/>
        <v>0</v>
      </c>
      <c r="J75" s="94">
        <f t="shared" si="7"/>
        <v>0</v>
      </c>
      <c r="K75" s="95">
        <f t="shared" si="8"/>
        <v>0</v>
      </c>
      <c r="L75" s="91">
        <f t="shared" si="9"/>
        <v>0</v>
      </c>
      <c r="M75" s="92">
        <f t="shared" si="10"/>
        <v>0</v>
      </c>
      <c r="N75" s="93">
        <f t="shared" si="11"/>
        <v>0</v>
      </c>
      <c r="AL75" s="2"/>
    </row>
    <row r="76" spans="1:38" s="2" customFormat="1" ht="20.399999999999999" x14ac:dyDescent="0.3">
      <c r="A76" s="28"/>
      <c r="B76" s="31"/>
      <c r="C76" s="96" t="s">
        <v>49</v>
      </c>
      <c r="D76" s="118">
        <f>SUM(K61:K75)</f>
        <v>0</v>
      </c>
      <c r="E76" s="119"/>
      <c r="F76" s="120"/>
      <c r="G76" s="123">
        <f>SUM(G61:G75)</f>
        <v>0</v>
      </c>
      <c r="H76" s="87">
        <f>SUM(H61:H75)</f>
        <v>0</v>
      </c>
      <c r="I76" s="121"/>
      <c r="J76" s="57">
        <f>SUM(J61:J75)</f>
        <v>0</v>
      </c>
      <c r="K76" s="3"/>
      <c r="L76" s="57">
        <f>SUM(L61:L75)</f>
        <v>0</v>
      </c>
      <c r="M76" s="3"/>
      <c r="N76" s="93">
        <f>IF(F58="Room Sizes",J76,L76)</f>
        <v>0</v>
      </c>
    </row>
    <row r="77" spans="1:38" ht="6.6" customHeight="1" x14ac:dyDescent="0.3">
      <c r="A77" s="26"/>
      <c r="B77" s="26"/>
      <c r="C77" s="26"/>
      <c r="D77" s="26"/>
      <c r="E77" s="26"/>
      <c r="F77" s="26"/>
      <c r="G77" s="26"/>
      <c r="H77" s="37"/>
      <c r="I77" s="37"/>
    </row>
    <row r="78" spans="1:38" x14ac:dyDescent="0.3">
      <c r="A78" s="26"/>
      <c r="B78" s="49" t="str">
        <f>IF(D76&gt;=E6,"Error with floor areas, total is equal to or greater than the property floor area","")</f>
        <v>Error with floor areas, total is equal to or greater than the property floor area</v>
      </c>
      <c r="C78" s="26"/>
      <c r="D78" s="26"/>
      <c r="E78" s="26"/>
      <c r="F78" s="26"/>
      <c r="G78" s="26"/>
      <c r="H78" s="37"/>
      <c r="I78" s="37"/>
    </row>
    <row r="79" spans="1:38" x14ac:dyDescent="0.3">
      <c r="A79" s="15"/>
      <c r="B79" s="15"/>
      <c r="C79" s="15"/>
      <c r="D79" s="15"/>
      <c r="E79" s="15"/>
      <c r="F79" s="15"/>
      <c r="G79" s="15"/>
      <c r="H79" s="43"/>
      <c r="I79" s="43"/>
    </row>
    <row r="82" spans="1:37" x14ac:dyDescent="0.3">
      <c r="B82" s="5"/>
      <c r="C82" s="5"/>
      <c r="D82" s="5"/>
      <c r="E82" s="5"/>
      <c r="F82" s="5"/>
      <c r="G82" s="5"/>
      <c r="H82" s="7"/>
      <c r="I82" s="7"/>
      <c r="J82" s="5"/>
      <c r="K82" s="18"/>
      <c r="L82" s="18"/>
      <c r="M82" s="18"/>
      <c r="N82" s="18"/>
      <c r="O82" s="18"/>
      <c r="P82" s="18"/>
      <c r="Q82" s="18"/>
      <c r="R82" s="18"/>
    </row>
    <row r="83" spans="1:37" x14ac:dyDescent="0.3">
      <c r="A83" s="10">
        <v>1</v>
      </c>
      <c r="B83" s="18"/>
      <c r="C83" s="18"/>
      <c r="D83" s="5"/>
      <c r="E83" s="5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AK83"/>
    </row>
    <row r="84" spans="1:37" ht="15.6" x14ac:dyDescent="0.3">
      <c r="A84" s="10">
        <v>2</v>
      </c>
      <c r="B84" s="18"/>
      <c r="C84" s="19"/>
      <c r="D84" s="5"/>
      <c r="E84" s="5"/>
      <c r="F84" s="20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AK84"/>
    </row>
    <row r="85" spans="1:37" ht="15.6" x14ac:dyDescent="0.3">
      <c r="A85" s="10">
        <v>3</v>
      </c>
      <c r="B85" s="18"/>
      <c r="C85" s="19"/>
      <c r="D85" s="5"/>
      <c r="E85" s="5"/>
      <c r="F85" s="20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AK85"/>
    </row>
    <row r="86" spans="1:37" ht="18" x14ac:dyDescent="0.3">
      <c r="A86" s="12">
        <v>4</v>
      </c>
      <c r="B86" s="18"/>
      <c r="C86" s="19"/>
      <c r="D86" s="5"/>
      <c r="E86" s="5"/>
      <c r="F86" s="20"/>
      <c r="G86" s="18"/>
      <c r="H86" s="18"/>
      <c r="I86" s="18"/>
      <c r="J86" s="18"/>
      <c r="K86" s="18"/>
      <c r="L86" s="6"/>
      <c r="M86" s="6"/>
      <c r="N86" s="6"/>
      <c r="O86" s="6"/>
      <c r="P86" s="6"/>
      <c r="Q86" s="18"/>
      <c r="R86" s="18"/>
      <c r="AK86"/>
    </row>
    <row r="87" spans="1:37" ht="18" x14ac:dyDescent="0.3">
      <c r="A87" s="12">
        <v>5</v>
      </c>
      <c r="B87" s="18"/>
      <c r="C87" s="17"/>
      <c r="D87" s="5"/>
      <c r="E87" s="5"/>
      <c r="F87" s="20"/>
      <c r="G87" s="18"/>
      <c r="H87" s="18"/>
      <c r="I87" s="18"/>
      <c r="J87" s="18"/>
      <c r="K87" s="18"/>
      <c r="L87" s="6"/>
      <c r="M87" s="6"/>
      <c r="N87" s="6"/>
      <c r="O87" s="6"/>
      <c r="P87" s="6"/>
      <c r="Q87" s="18"/>
      <c r="R87" s="18"/>
      <c r="AK87"/>
    </row>
    <row r="88" spans="1:37" ht="18" x14ac:dyDescent="0.3">
      <c r="A88" s="12">
        <v>6</v>
      </c>
      <c r="B88" s="18"/>
      <c r="C88" s="17"/>
      <c r="D88" s="5"/>
      <c r="E88" s="5"/>
      <c r="F88" s="21"/>
      <c r="G88" s="18"/>
      <c r="H88" s="18"/>
      <c r="I88" s="18"/>
      <c r="J88" s="18"/>
      <c r="K88" s="8"/>
      <c r="L88" s="6"/>
      <c r="M88" s="6"/>
      <c r="N88" s="6"/>
      <c r="O88" s="6"/>
      <c r="P88" s="6"/>
      <c r="Q88" s="18"/>
      <c r="R88" s="18"/>
      <c r="AK88"/>
    </row>
    <row r="89" spans="1:37" ht="18" x14ac:dyDescent="0.3">
      <c r="A89" s="12">
        <v>7</v>
      </c>
      <c r="B89" s="18"/>
      <c r="C89" s="17"/>
      <c r="D89" s="5"/>
      <c r="E89" s="5"/>
      <c r="F89" s="21"/>
      <c r="G89" s="18"/>
      <c r="H89" s="18"/>
      <c r="I89" s="18"/>
      <c r="J89" s="18"/>
      <c r="K89" s="8"/>
      <c r="L89" s="6"/>
      <c r="M89" s="6"/>
      <c r="N89" s="6"/>
      <c r="O89" s="6"/>
      <c r="P89" s="6"/>
      <c r="Q89" s="18"/>
      <c r="R89" s="18"/>
      <c r="AK89"/>
    </row>
    <row r="90" spans="1:37" ht="15.6" x14ac:dyDescent="0.3">
      <c r="A90" s="12">
        <v>8</v>
      </c>
      <c r="B90" s="18"/>
      <c r="C90" s="17"/>
      <c r="D90" s="5"/>
      <c r="E90" s="5"/>
      <c r="F90" s="21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AK90"/>
    </row>
    <row r="91" spans="1:37" ht="15.6" x14ac:dyDescent="0.3">
      <c r="A91" s="12">
        <v>9</v>
      </c>
      <c r="B91" s="18"/>
      <c r="C91" s="17"/>
      <c r="D91" s="5"/>
      <c r="E91" s="5"/>
      <c r="F91" s="21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AK91"/>
    </row>
    <row r="92" spans="1:37" ht="15.6" x14ac:dyDescent="0.3">
      <c r="A92" s="10">
        <v>10</v>
      </c>
      <c r="B92" s="18"/>
      <c r="C92" s="17"/>
      <c r="D92" s="5"/>
      <c r="E92" s="5"/>
      <c r="F92" s="21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AK92"/>
    </row>
    <row r="93" spans="1:37" ht="15.6" x14ac:dyDescent="0.3">
      <c r="A93" s="10">
        <v>11</v>
      </c>
      <c r="B93" s="18"/>
      <c r="C93" s="19"/>
      <c r="D93" s="5"/>
      <c r="E93" s="5"/>
      <c r="F93" s="21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AK93"/>
    </row>
    <row r="94" spans="1:37" ht="15.6" x14ac:dyDescent="0.3">
      <c r="A94" s="10">
        <v>12</v>
      </c>
      <c r="B94" s="18"/>
      <c r="C94" s="19"/>
      <c r="D94" s="5"/>
      <c r="E94" s="5"/>
      <c r="F94" s="21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AK94"/>
    </row>
    <row r="95" spans="1:37" x14ac:dyDescent="0.3">
      <c r="A95" s="2"/>
      <c r="B95" s="18"/>
      <c r="C95" s="18"/>
      <c r="D95" s="5"/>
      <c r="E95" s="5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AK95"/>
    </row>
    <row r="96" spans="1:37" x14ac:dyDescent="0.3">
      <c r="A96" s="2"/>
      <c r="B96" s="18"/>
      <c r="C96" s="18"/>
      <c r="D96" s="18"/>
      <c r="E96" s="5"/>
      <c r="F96" s="5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</row>
    <row r="97" spans="1:18" x14ac:dyDescent="0.3">
      <c r="A97" s="2"/>
      <c r="B97" s="18"/>
      <c r="C97" s="18"/>
      <c r="D97" s="18"/>
      <c r="E97" s="5"/>
      <c r="F97" s="5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spans="1:18" x14ac:dyDescent="0.3">
      <c r="A98" s="2"/>
      <c r="B98" s="2"/>
      <c r="C98" s="2"/>
      <c r="D98" s="2"/>
      <c r="G98" s="2"/>
      <c r="H98" s="2"/>
      <c r="I98" s="2"/>
      <c r="J98" s="2"/>
    </row>
  </sheetData>
  <sheetProtection algorithmName="SHA-512" hashValue="slqIZvu343bjCflnVhfcvz5n7wvLaY9gDaU4X9EnWcEvwxs6lN9e+KnXRIf71UFO9IdJpLHb7T5zdevRI2KXwA==" saltValue="cbxRkPdT1jCiT2KWviF5yg==" spinCount="100000" sheet="1" objects="1" scenarios="1" selectLockedCells="1"/>
  <mergeCells count="46">
    <mergeCell ref="B51:H52"/>
    <mergeCell ref="Q39:S43"/>
    <mergeCell ref="Q44:S49"/>
    <mergeCell ref="B12:D12"/>
    <mergeCell ref="B14:D14"/>
    <mergeCell ref="B36:F36"/>
    <mergeCell ref="B33:C33"/>
    <mergeCell ref="B34:C34"/>
    <mergeCell ref="B16:G16"/>
    <mergeCell ref="C23:D23"/>
    <mergeCell ref="B47:C47"/>
    <mergeCell ref="B48:C48"/>
    <mergeCell ref="B49:C49"/>
    <mergeCell ref="F25:G26"/>
    <mergeCell ref="B40:C40"/>
    <mergeCell ref="B41:C41"/>
    <mergeCell ref="B43:C43"/>
    <mergeCell ref="B44:C44"/>
    <mergeCell ref="B45:C45"/>
    <mergeCell ref="B2:H2"/>
    <mergeCell ref="B5:H5"/>
    <mergeCell ref="B6:D6"/>
    <mergeCell ref="B4:D4"/>
    <mergeCell ref="B8:D8"/>
    <mergeCell ref="F4:I4"/>
    <mergeCell ref="B53:G53"/>
    <mergeCell ref="F8:I8"/>
    <mergeCell ref="F6:I6"/>
    <mergeCell ref="B56:I57"/>
    <mergeCell ref="B9:H9"/>
    <mergeCell ref="D21:H22"/>
    <mergeCell ref="B37:C37"/>
    <mergeCell ref="B38:C38"/>
    <mergeCell ref="B39:C39"/>
    <mergeCell ref="A25:E26"/>
    <mergeCell ref="B31:C31"/>
    <mergeCell ref="B32:C32"/>
    <mergeCell ref="B10:D10"/>
    <mergeCell ref="B50:C50"/>
    <mergeCell ref="B46:C46"/>
    <mergeCell ref="B42:C42"/>
    <mergeCell ref="L59:M59"/>
    <mergeCell ref="F58:G58"/>
    <mergeCell ref="H58:I58"/>
    <mergeCell ref="B58:E58"/>
    <mergeCell ref="J59:K59"/>
  </mergeCells>
  <conditionalFormatting sqref="F38">
    <cfRule type="expression" dxfId="23" priority="28">
      <formula>$E$50&gt;0</formula>
    </cfRule>
  </conditionalFormatting>
  <conditionalFormatting sqref="G61">
    <cfRule type="expression" dxfId="22" priority="24">
      <formula>$G$61&gt;$H$61</formula>
    </cfRule>
  </conditionalFormatting>
  <conditionalFormatting sqref="D50">
    <cfRule type="expression" dxfId="21" priority="16">
      <formula>D50&lt;=F50</formula>
    </cfRule>
  </conditionalFormatting>
  <conditionalFormatting sqref="C76">
    <cfRule type="expression" dxfId="20" priority="13">
      <formula>$D$76&lt;$E$6</formula>
    </cfRule>
  </conditionalFormatting>
  <conditionalFormatting sqref="D76">
    <cfRule type="expression" dxfId="19" priority="12">
      <formula>$D$76&lt;$E$6</formula>
    </cfRule>
  </conditionalFormatting>
  <conditionalFormatting sqref="D38:D49">
    <cfRule type="expression" dxfId="18" priority="11">
      <formula>$E$48&lt;0</formula>
    </cfRule>
  </conditionalFormatting>
  <conditionalFormatting sqref="F39:F49">
    <cfRule type="expression" dxfId="17" priority="10">
      <formula>$E$50&gt;0</formula>
    </cfRule>
  </conditionalFormatting>
  <conditionalFormatting sqref="D61:D75">
    <cfRule type="expression" dxfId="16" priority="8">
      <formula>$F$58="area"</formula>
    </cfRule>
  </conditionalFormatting>
  <conditionalFormatting sqref="D38">
    <cfRule type="expression" dxfId="15" priority="5">
      <formula>$D$38&lt;=$F$38</formula>
    </cfRule>
  </conditionalFormatting>
  <conditionalFormatting sqref="D39:D49">
    <cfRule type="expression" dxfId="14" priority="4">
      <formula>$D$38&lt;$F$38</formula>
    </cfRule>
  </conditionalFormatting>
  <conditionalFormatting sqref="F50">
    <cfRule type="expression" dxfId="13" priority="3">
      <formula>$F$50&lt;$D$50</formula>
    </cfRule>
  </conditionalFormatting>
  <conditionalFormatting sqref="D39:D49">
    <cfRule type="expression" dxfId="12" priority="2">
      <formula>$D$38&lt;=$F$38</formula>
    </cfRule>
  </conditionalFormatting>
  <conditionalFormatting sqref="G62:G75">
    <cfRule type="expression" dxfId="11" priority="1">
      <formula>$G$61&gt;$H$61</formula>
    </cfRule>
  </conditionalFormatting>
  <dataValidations count="1">
    <dataValidation type="list" allowBlank="1" showInputMessage="1" showErrorMessage="1" sqref="F58">
      <formula1>$K$57:$K$58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lookups!$G$8:$G$9</xm:f>
          </x14:formula1>
          <xm:sqref>E4</xm:sqref>
        </x14:dataValidation>
        <x14:dataValidation type="list" allowBlank="1" showInputMessage="1" showErrorMessage="1">
          <x14:formula1>
            <xm:f>lookups!$B$3:$B$14</xm:f>
          </x14:formula1>
          <xm:sqref>B38:C49</xm:sqref>
        </x14:dataValidation>
        <x14:dataValidation type="list" allowBlank="1" showInputMessage="1" showErrorMessage="1">
          <x14:formula1>
            <xm:f>lookups!$E$3:$E$17</xm:f>
          </x14:formula1>
          <xm:sqref>B61:B75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M43"/>
  <sheetViews>
    <sheetView showGridLines="0" showRowColHeaders="0" showZeros="0" view="pageBreakPreview" topLeftCell="A12" zoomScaleNormal="100" zoomScaleSheetLayoutView="100" workbookViewId="0">
      <selection activeCell="C41" sqref="C41:G41"/>
    </sheetView>
  </sheetViews>
  <sheetFormatPr defaultRowHeight="14.4" x14ac:dyDescent="0.3"/>
  <cols>
    <col min="1" max="1" width="2.33203125" customWidth="1"/>
    <col min="2" max="2" width="28.33203125" customWidth="1"/>
    <col min="8" max="8" width="23.88671875" customWidth="1"/>
  </cols>
  <sheetData>
    <row r="1" spans="2:13" ht="9" customHeight="1" x14ac:dyDescent="0.3"/>
    <row r="2" spans="2:13" ht="61.2" x14ac:dyDescent="1.1000000000000001">
      <c r="B2" s="112" t="s">
        <v>86</v>
      </c>
    </row>
    <row r="5" spans="2:13" ht="18" x14ac:dyDescent="0.35">
      <c r="B5" s="103" t="s">
        <v>88</v>
      </c>
      <c r="C5" s="171"/>
      <c r="D5" s="171"/>
      <c r="E5" s="171"/>
      <c r="F5" s="171"/>
      <c r="G5" s="171"/>
      <c r="I5" s="173" t="s">
        <v>85</v>
      </c>
      <c r="J5" s="173"/>
      <c r="K5" s="173"/>
      <c r="L5" s="173"/>
      <c r="M5" s="101">
        <f>'Calculator Phone'!E4</f>
        <v>2021</v>
      </c>
    </row>
    <row r="6" spans="2:13" ht="18" x14ac:dyDescent="0.35">
      <c r="B6" s="110"/>
      <c r="I6" s="109"/>
      <c r="J6" s="109"/>
      <c r="K6" s="109"/>
      <c r="L6" s="109"/>
      <c r="M6" s="106"/>
    </row>
    <row r="7" spans="2:13" ht="18" x14ac:dyDescent="0.35">
      <c r="B7" s="110"/>
      <c r="I7" s="173" t="str">
        <f>'Calculator Phone'!B6</f>
        <v>Dwelling Floor Area m²</v>
      </c>
      <c r="J7" s="173"/>
      <c r="K7" s="173"/>
      <c r="L7" s="173"/>
      <c r="M7" s="101">
        <f>'Calculator Phone'!E6</f>
        <v>0</v>
      </c>
    </row>
    <row r="8" spans="2:13" ht="18" x14ac:dyDescent="0.35">
      <c r="B8" s="103" t="s">
        <v>65</v>
      </c>
      <c r="C8" s="171"/>
      <c r="D8" s="171"/>
      <c r="E8" s="171"/>
      <c r="F8" s="171"/>
      <c r="G8" s="171"/>
      <c r="I8" s="109"/>
      <c r="J8" s="109"/>
      <c r="K8" s="109"/>
      <c r="L8" s="109"/>
      <c r="M8" s="106"/>
    </row>
    <row r="9" spans="2:13" ht="18" x14ac:dyDescent="0.35">
      <c r="B9" s="103" t="s">
        <v>66</v>
      </c>
      <c r="C9" s="171"/>
      <c r="D9" s="171"/>
      <c r="E9" s="171"/>
      <c r="F9" s="171"/>
      <c r="G9" s="171"/>
      <c r="I9" s="173" t="str">
        <f>'Calculator Phone'!B8</f>
        <v>Number Of Bedrooms</v>
      </c>
      <c r="J9" s="173"/>
      <c r="K9" s="173"/>
      <c r="L9" s="173"/>
      <c r="M9" s="101">
        <f>'Calculator Phone'!E8</f>
        <v>0</v>
      </c>
    </row>
    <row r="10" spans="2:13" ht="18" x14ac:dyDescent="0.35">
      <c r="B10" s="103" t="s">
        <v>67</v>
      </c>
      <c r="C10" s="171"/>
      <c r="D10" s="171"/>
      <c r="E10" s="171"/>
      <c r="F10" s="171"/>
      <c r="G10" s="171"/>
      <c r="I10" s="109"/>
      <c r="J10" s="109"/>
      <c r="K10" s="109"/>
      <c r="L10" s="109"/>
      <c r="M10" s="106"/>
    </row>
    <row r="11" spans="2:13" ht="18" x14ac:dyDescent="0.35">
      <c r="B11" s="103" t="s">
        <v>68</v>
      </c>
      <c r="C11" s="171"/>
      <c r="D11" s="171"/>
      <c r="E11" s="171"/>
      <c r="F11" s="171"/>
      <c r="G11" s="171"/>
      <c r="I11" s="173" t="str">
        <f>'Calculator Phone'!B10</f>
        <v>Standard Occupancy</v>
      </c>
      <c r="J11" s="173"/>
      <c r="K11" s="173"/>
      <c r="L11" s="173"/>
      <c r="M11" s="101">
        <f>'Calculator Phone'!E10</f>
        <v>1</v>
      </c>
    </row>
    <row r="12" spans="2:13" ht="18" x14ac:dyDescent="0.35">
      <c r="B12" s="103" t="s">
        <v>69</v>
      </c>
      <c r="C12" s="171"/>
      <c r="D12" s="171"/>
      <c r="E12" s="171"/>
      <c r="F12" s="171"/>
      <c r="G12" s="171"/>
      <c r="I12" s="109">
        <f>'Calculator Phone'!B11</f>
        <v>0</v>
      </c>
      <c r="J12" s="109"/>
      <c r="K12" s="109"/>
      <c r="L12" s="109"/>
      <c r="M12" s="106">
        <f>'Calculator Phone'!E11</f>
        <v>0</v>
      </c>
    </row>
    <row r="13" spans="2:13" ht="18" x14ac:dyDescent="0.35">
      <c r="B13" s="110"/>
      <c r="I13" s="178" t="str">
        <f>IF(M5=2010,"Total Occupancy (If greater than standard)","")</f>
        <v/>
      </c>
      <c r="J13" s="178"/>
      <c r="K13" s="178"/>
      <c r="L13" s="178"/>
      <c r="M13" s="101">
        <f>'Calculator Phone'!E12</f>
        <v>0</v>
      </c>
    </row>
    <row r="14" spans="2:13" ht="18" x14ac:dyDescent="0.35">
      <c r="B14" s="103" t="s">
        <v>70</v>
      </c>
      <c r="C14" s="171"/>
      <c r="D14" s="171"/>
      <c r="E14" s="171"/>
      <c r="F14" s="171"/>
      <c r="G14" s="171"/>
      <c r="I14">
        <f>'Calculator Phone'!B13</f>
        <v>0</v>
      </c>
      <c r="M14">
        <f>'Calculator Phone'!E13</f>
        <v>0</v>
      </c>
    </row>
    <row r="15" spans="2:13" ht="18" x14ac:dyDescent="0.35">
      <c r="B15" s="110"/>
    </row>
    <row r="16" spans="2:13" ht="18" x14ac:dyDescent="0.35">
      <c r="B16" s="103" t="s">
        <v>71</v>
      </c>
      <c r="C16" s="171"/>
      <c r="D16" s="171"/>
      <c r="E16" s="171"/>
      <c r="F16" s="171"/>
      <c r="G16" s="171"/>
    </row>
    <row r="17" spans="2:12" ht="18" x14ac:dyDescent="0.35">
      <c r="B17" s="103" t="s">
        <v>72</v>
      </c>
      <c r="C17" s="171"/>
      <c r="D17" s="171"/>
      <c r="E17" s="171"/>
      <c r="F17" s="171"/>
      <c r="G17" s="171"/>
    </row>
    <row r="18" spans="2:12" ht="18" x14ac:dyDescent="0.35">
      <c r="B18" s="103" t="s">
        <v>84</v>
      </c>
      <c r="C18" s="171"/>
      <c r="D18" s="171"/>
      <c r="E18" s="171"/>
      <c r="F18" s="171"/>
      <c r="G18" s="171"/>
    </row>
    <row r="19" spans="2:12" ht="18" x14ac:dyDescent="0.35">
      <c r="B19" s="103" t="s">
        <v>73</v>
      </c>
      <c r="C19" s="171"/>
      <c r="D19" s="171"/>
      <c r="E19" s="171"/>
      <c r="F19" s="171"/>
      <c r="G19" s="171"/>
    </row>
    <row r="21" spans="2:12" ht="57.6" x14ac:dyDescent="0.3">
      <c r="B21" s="97" t="s">
        <v>74</v>
      </c>
      <c r="C21" s="98" t="s">
        <v>75</v>
      </c>
      <c r="D21" s="98" t="s">
        <v>76</v>
      </c>
      <c r="E21" s="98" t="s">
        <v>77</v>
      </c>
      <c r="F21" s="99" t="s">
        <v>78</v>
      </c>
      <c r="H21" s="111" t="s">
        <v>81</v>
      </c>
      <c r="I21" s="98" t="s">
        <v>75</v>
      </c>
      <c r="J21" s="99" t="s">
        <v>76</v>
      </c>
      <c r="K21" s="98" t="s">
        <v>77</v>
      </c>
      <c r="L21" s="98" t="s">
        <v>78</v>
      </c>
    </row>
    <row r="22" spans="2:12" ht="18" x14ac:dyDescent="0.35">
      <c r="B22" s="100">
        <f>'Calculator Phone'!B38</f>
        <v>0</v>
      </c>
      <c r="C22" s="122"/>
      <c r="D22" s="101" t="str">
        <f>'Calculator Phone'!D38</f>
        <v/>
      </c>
      <c r="E22" s="122"/>
      <c r="F22" s="102">
        <f>'Calculator Phone'!F38</f>
        <v>0</v>
      </c>
      <c r="H22" s="103">
        <f>'Calculator Phone'!B61</f>
        <v>0</v>
      </c>
      <c r="I22" s="122"/>
      <c r="J22" s="104">
        <f>'Calculator Phone'!G61</f>
        <v>0</v>
      </c>
      <c r="K22" s="122"/>
      <c r="L22" s="105">
        <f>'Calculator Phone'!H61</f>
        <v>0</v>
      </c>
    </row>
    <row r="23" spans="2:12" ht="18" x14ac:dyDescent="0.35">
      <c r="B23" s="100">
        <f>'Calculator Phone'!B39</f>
        <v>0</v>
      </c>
      <c r="C23" s="122"/>
      <c r="D23" s="101" t="str">
        <f>'Calculator Phone'!D39</f>
        <v/>
      </c>
      <c r="E23" s="122"/>
      <c r="F23" s="102">
        <f>'Calculator Phone'!F39</f>
        <v>0</v>
      </c>
      <c r="H23" s="103">
        <f>'Calculator Phone'!B62</f>
        <v>0</v>
      </c>
      <c r="I23" s="122"/>
      <c r="J23" s="104">
        <f>'Calculator Phone'!G62</f>
        <v>0</v>
      </c>
      <c r="K23" s="122"/>
      <c r="L23" s="105">
        <f>'Calculator Phone'!H62</f>
        <v>0</v>
      </c>
    </row>
    <row r="24" spans="2:12" ht="18" x14ac:dyDescent="0.35">
      <c r="B24" s="100">
        <f>'Calculator Phone'!B40</f>
        <v>0</v>
      </c>
      <c r="C24" s="122"/>
      <c r="D24" s="101" t="str">
        <f>'Calculator Phone'!D40</f>
        <v/>
      </c>
      <c r="E24" s="122"/>
      <c r="F24" s="102">
        <f>'Calculator Phone'!F40</f>
        <v>0</v>
      </c>
      <c r="H24" s="103">
        <f>'Calculator Phone'!B63</f>
        <v>0</v>
      </c>
      <c r="I24" s="122"/>
      <c r="J24" s="104">
        <f>'Calculator Phone'!G63</f>
        <v>0</v>
      </c>
      <c r="K24" s="122"/>
      <c r="L24" s="105">
        <f>'Calculator Phone'!H63</f>
        <v>0</v>
      </c>
    </row>
    <row r="25" spans="2:12" ht="18" x14ac:dyDescent="0.35">
      <c r="B25" s="100">
        <f>'Calculator Phone'!B41</f>
        <v>0</v>
      </c>
      <c r="C25" s="122"/>
      <c r="D25" s="101" t="str">
        <f>'Calculator Phone'!D41</f>
        <v/>
      </c>
      <c r="E25" s="122"/>
      <c r="F25" s="102">
        <f>'Calculator Phone'!F41</f>
        <v>0</v>
      </c>
      <c r="H25" s="103">
        <f>'Calculator Phone'!B64</f>
        <v>0</v>
      </c>
      <c r="I25" s="122"/>
      <c r="J25" s="104">
        <f>'Calculator Phone'!G64</f>
        <v>0</v>
      </c>
      <c r="K25" s="122"/>
      <c r="L25" s="105">
        <f>'Calculator Phone'!H64</f>
        <v>0</v>
      </c>
    </row>
    <row r="26" spans="2:12" ht="18" x14ac:dyDescent="0.35">
      <c r="B26" s="100">
        <f>'Calculator Phone'!B42</f>
        <v>0</v>
      </c>
      <c r="C26" s="122"/>
      <c r="D26" s="101" t="str">
        <f>'Calculator Phone'!D42</f>
        <v/>
      </c>
      <c r="E26" s="122"/>
      <c r="F26" s="102">
        <f>'Calculator Phone'!F42</f>
        <v>0</v>
      </c>
      <c r="H26" s="103">
        <f>'Calculator Phone'!B65</f>
        <v>0</v>
      </c>
      <c r="I26" s="122"/>
      <c r="J26" s="104">
        <f>'Calculator Phone'!G65</f>
        <v>0</v>
      </c>
      <c r="K26" s="122"/>
      <c r="L26" s="105">
        <f>'Calculator Phone'!H65</f>
        <v>0</v>
      </c>
    </row>
    <row r="27" spans="2:12" ht="18" x14ac:dyDescent="0.35">
      <c r="B27" s="100">
        <f>'Calculator Phone'!B43</f>
        <v>0</v>
      </c>
      <c r="C27" s="122"/>
      <c r="D27" s="101" t="str">
        <f>'Calculator Phone'!D43</f>
        <v/>
      </c>
      <c r="E27" s="122"/>
      <c r="F27" s="102">
        <f>'Calculator Phone'!F43</f>
        <v>0</v>
      </c>
      <c r="H27" s="103">
        <f>'Calculator Phone'!B66</f>
        <v>0</v>
      </c>
      <c r="I27" s="122"/>
      <c r="J27" s="104">
        <f>'Calculator Phone'!G66</f>
        <v>0</v>
      </c>
      <c r="K27" s="122"/>
      <c r="L27" s="105">
        <f>'Calculator Phone'!H66</f>
        <v>0</v>
      </c>
    </row>
    <row r="28" spans="2:12" ht="18" x14ac:dyDescent="0.35">
      <c r="B28" s="100">
        <f>'Calculator Phone'!B44</f>
        <v>0</v>
      </c>
      <c r="C28" s="122"/>
      <c r="D28" s="101" t="str">
        <f>'Calculator Phone'!D44</f>
        <v/>
      </c>
      <c r="E28" s="122"/>
      <c r="F28" s="102">
        <f>'Calculator Phone'!F44</f>
        <v>0</v>
      </c>
      <c r="H28" s="103">
        <f>'Calculator Phone'!B67</f>
        <v>0</v>
      </c>
      <c r="I28" s="122"/>
      <c r="J28" s="104">
        <f>'Calculator Phone'!G67</f>
        <v>0</v>
      </c>
      <c r="K28" s="122"/>
      <c r="L28" s="105">
        <f>'Calculator Phone'!H67</f>
        <v>0</v>
      </c>
    </row>
    <row r="29" spans="2:12" ht="18" x14ac:dyDescent="0.35">
      <c r="B29" s="100">
        <f>'Calculator Phone'!B45</f>
        <v>0</v>
      </c>
      <c r="C29" s="122"/>
      <c r="D29" s="101" t="str">
        <f>'Calculator Phone'!D45</f>
        <v/>
      </c>
      <c r="E29" s="122"/>
      <c r="F29" s="102">
        <f>'Calculator Phone'!F45</f>
        <v>0</v>
      </c>
      <c r="H29" s="103">
        <f>'Calculator Phone'!B68</f>
        <v>0</v>
      </c>
      <c r="I29" s="122"/>
      <c r="J29" s="104">
        <f>'Calculator Phone'!G68</f>
        <v>0</v>
      </c>
      <c r="K29" s="122"/>
      <c r="L29" s="105">
        <f>'Calculator Phone'!H68</f>
        <v>0</v>
      </c>
    </row>
    <row r="30" spans="2:12" ht="18" x14ac:dyDescent="0.35">
      <c r="B30" s="100">
        <f>'Calculator Phone'!B46</f>
        <v>0</v>
      </c>
      <c r="C30" s="122"/>
      <c r="D30" s="101" t="str">
        <f>'Calculator Phone'!D46</f>
        <v/>
      </c>
      <c r="E30" s="122"/>
      <c r="F30" s="102">
        <f>'Calculator Phone'!F46</f>
        <v>0</v>
      </c>
      <c r="H30" s="103">
        <f>'Calculator Phone'!B69</f>
        <v>0</v>
      </c>
      <c r="I30" s="122"/>
      <c r="J30" s="104">
        <f>'Calculator Phone'!G69</f>
        <v>0</v>
      </c>
      <c r="K30" s="122"/>
      <c r="L30" s="105">
        <f>'Calculator Phone'!H69</f>
        <v>0</v>
      </c>
    </row>
    <row r="31" spans="2:12" ht="18" x14ac:dyDescent="0.35">
      <c r="B31" s="100">
        <f>'Calculator Phone'!B47</f>
        <v>0</v>
      </c>
      <c r="C31" s="122"/>
      <c r="D31" s="101" t="str">
        <f>'Calculator Phone'!D47</f>
        <v/>
      </c>
      <c r="E31" s="122"/>
      <c r="F31" s="102">
        <f>'Calculator Phone'!F47</f>
        <v>0</v>
      </c>
      <c r="H31" s="103">
        <f>'Calculator Phone'!B70</f>
        <v>0</v>
      </c>
      <c r="I31" s="122"/>
      <c r="J31" s="104">
        <f>'Calculator Phone'!G70</f>
        <v>0</v>
      </c>
      <c r="K31" s="122"/>
      <c r="L31" s="105">
        <f>'Calculator Phone'!H70</f>
        <v>0</v>
      </c>
    </row>
    <row r="32" spans="2:12" ht="18" x14ac:dyDescent="0.35">
      <c r="B32" s="100">
        <f>'Calculator Phone'!B48</f>
        <v>0</v>
      </c>
      <c r="C32" s="122"/>
      <c r="D32" s="101" t="str">
        <f>'Calculator Phone'!D48</f>
        <v/>
      </c>
      <c r="E32" s="122"/>
      <c r="F32" s="102">
        <f>'Calculator Phone'!F48</f>
        <v>0</v>
      </c>
      <c r="H32" s="103">
        <f>'Calculator Phone'!B71</f>
        <v>0</v>
      </c>
      <c r="I32" s="122"/>
      <c r="J32" s="104">
        <f>'Calculator Phone'!G71</f>
        <v>0</v>
      </c>
      <c r="K32" s="122"/>
      <c r="L32" s="105">
        <f>'Calculator Phone'!H71</f>
        <v>0</v>
      </c>
    </row>
    <row r="33" spans="2:12" ht="18" x14ac:dyDescent="0.35">
      <c r="B33" s="100">
        <f>'Calculator Phone'!B49</f>
        <v>0</v>
      </c>
      <c r="C33" s="122"/>
      <c r="D33" s="101" t="str">
        <f>'Calculator Phone'!D49</f>
        <v/>
      </c>
      <c r="E33" s="122"/>
      <c r="F33" s="102">
        <f>'Calculator Phone'!F49</f>
        <v>0</v>
      </c>
      <c r="H33" s="103">
        <f>'Calculator Phone'!B72</f>
        <v>0</v>
      </c>
      <c r="I33" s="122"/>
      <c r="J33" s="104">
        <f>'Calculator Phone'!G72</f>
        <v>0</v>
      </c>
      <c r="K33" s="122"/>
      <c r="L33" s="105">
        <f>'Calculator Phone'!H72</f>
        <v>0</v>
      </c>
    </row>
    <row r="34" spans="2:12" ht="18" x14ac:dyDescent="0.35">
      <c r="C34" s="103" t="s">
        <v>79</v>
      </c>
      <c r="D34" s="105">
        <f>SUM(D22:D33)</f>
        <v>0</v>
      </c>
      <c r="E34" s="106"/>
      <c r="F34" s="102">
        <f>SUM(F22:F33)</f>
        <v>0</v>
      </c>
      <c r="H34" s="103">
        <f>'Calculator Phone'!B73</f>
        <v>0</v>
      </c>
      <c r="I34" s="122"/>
      <c r="J34" s="104">
        <f>'Calculator Phone'!G73</f>
        <v>0</v>
      </c>
      <c r="K34" s="122"/>
      <c r="L34" s="105">
        <f>'Calculator Phone'!H73</f>
        <v>0</v>
      </c>
    </row>
    <row r="35" spans="2:12" ht="18" x14ac:dyDescent="0.35">
      <c r="H35" s="103">
        <f>'Calculator Phone'!B74</f>
        <v>0</v>
      </c>
      <c r="I35" s="122"/>
      <c r="J35" s="104">
        <f>'Calculator Phone'!G74</f>
        <v>0</v>
      </c>
      <c r="K35" s="122"/>
      <c r="L35" s="105">
        <f>'Calculator Phone'!H74</f>
        <v>0</v>
      </c>
    </row>
    <row r="36" spans="2:12" ht="23.4" x14ac:dyDescent="0.45">
      <c r="B36" s="172" t="str">
        <f>IF('Calculator Phone'!B51&lt;&gt;"","High Rate Not Required","")</f>
        <v/>
      </c>
      <c r="C36" s="172"/>
      <c r="D36" s="172"/>
      <c r="E36" s="172"/>
      <c r="F36" s="172"/>
      <c r="H36" s="103">
        <f>'Calculator Phone'!B75</f>
        <v>0</v>
      </c>
      <c r="I36" s="122"/>
      <c r="J36" s="104">
        <f>'Calculator Phone'!G75</f>
        <v>0</v>
      </c>
      <c r="K36" s="122"/>
      <c r="L36" s="105">
        <f>'Calculator Phone'!H75</f>
        <v>0</v>
      </c>
    </row>
    <row r="37" spans="2:12" ht="18" x14ac:dyDescent="0.35">
      <c r="B37" s="177" t="s">
        <v>80</v>
      </c>
      <c r="C37" s="177"/>
      <c r="D37" s="177"/>
      <c r="E37" s="177"/>
      <c r="F37" s="177"/>
      <c r="I37" s="107" t="s">
        <v>79</v>
      </c>
      <c r="J37" s="102">
        <f>SUM(J22:J36)</f>
        <v>0</v>
      </c>
      <c r="K37" s="108"/>
      <c r="L37" s="102">
        <f>SUM(L22:L36)</f>
        <v>0</v>
      </c>
    </row>
    <row r="38" spans="2:12" x14ac:dyDescent="0.3">
      <c r="B38" s="177"/>
      <c r="C38" s="177"/>
      <c r="D38" s="177"/>
      <c r="E38" s="177"/>
      <c r="F38" s="177"/>
    </row>
    <row r="41" spans="2:12" ht="18" x14ac:dyDescent="0.35">
      <c r="B41" s="103" t="s">
        <v>82</v>
      </c>
      <c r="C41" s="171"/>
      <c r="D41" s="171"/>
      <c r="E41" s="171"/>
      <c r="F41" s="171"/>
      <c r="G41" s="171"/>
    </row>
    <row r="42" spans="2:12" ht="18" x14ac:dyDescent="0.35">
      <c r="B42" s="103" t="s">
        <v>87</v>
      </c>
      <c r="C42" s="174"/>
      <c r="D42" s="175"/>
      <c r="E42" s="175"/>
      <c r="F42" s="175"/>
      <c r="G42" s="176"/>
    </row>
    <row r="43" spans="2:12" ht="18" x14ac:dyDescent="0.35">
      <c r="B43" s="103" t="s">
        <v>83</v>
      </c>
      <c r="C43" s="171"/>
      <c r="D43" s="171"/>
      <c r="E43" s="171"/>
      <c r="F43" s="171"/>
      <c r="G43" s="171"/>
    </row>
  </sheetData>
  <sheetProtection algorithmName="SHA-512" hashValue="RiCZRdYlHaMBSb5j+0Bv+JQ0EnCtIakkJiyYEx9cH0fi6IIBNhSpF2W2ntO2NKROZr6Ls9sen6H2acGoKgdWJw==" saltValue="JTUwwp1O9lYM8KDjqMUdNw==" spinCount="100000" sheet="1" objects="1" scenarios="1" selectLockedCells="1"/>
  <mergeCells count="21">
    <mergeCell ref="C41:G41"/>
    <mergeCell ref="C43:G43"/>
    <mergeCell ref="I5:L5"/>
    <mergeCell ref="I7:L7"/>
    <mergeCell ref="I9:L9"/>
    <mergeCell ref="I11:L11"/>
    <mergeCell ref="I13:L13"/>
    <mergeCell ref="C42:G42"/>
    <mergeCell ref="B37:F38"/>
    <mergeCell ref="C5:G5"/>
    <mergeCell ref="C8:G8"/>
    <mergeCell ref="C9:G9"/>
    <mergeCell ref="C10:G10"/>
    <mergeCell ref="C11:G11"/>
    <mergeCell ref="C12:G12"/>
    <mergeCell ref="C14:G14"/>
    <mergeCell ref="C16:G16"/>
    <mergeCell ref="C17:G17"/>
    <mergeCell ref="C18:G18"/>
    <mergeCell ref="B36:F36"/>
    <mergeCell ref="C19:G19"/>
  </mergeCells>
  <conditionalFormatting sqref="D22">
    <cfRule type="expression" dxfId="10" priority="18">
      <formula>$D$22&lt;$F$22</formula>
    </cfRule>
  </conditionalFormatting>
  <conditionalFormatting sqref="F22">
    <cfRule type="expression" dxfId="9" priority="27">
      <formula>$F$22&lt;$D$22</formula>
    </cfRule>
  </conditionalFormatting>
  <conditionalFormatting sqref="D34">
    <cfRule type="expression" dxfId="8" priority="15">
      <formula>$D$34&lt;$F$34</formula>
    </cfRule>
  </conditionalFormatting>
  <conditionalFormatting sqref="F23:F33">
    <cfRule type="expression" dxfId="7" priority="14">
      <formula>$F$22&lt;$D$22</formula>
    </cfRule>
  </conditionalFormatting>
  <conditionalFormatting sqref="F34">
    <cfRule type="expression" dxfId="6" priority="13">
      <formula>$F$34&lt;$D$34</formula>
    </cfRule>
  </conditionalFormatting>
  <conditionalFormatting sqref="J37">
    <cfRule type="expression" dxfId="5" priority="10">
      <formula>$J$37&gt;$L$37</formula>
    </cfRule>
  </conditionalFormatting>
  <conditionalFormatting sqref="C22:D22">
    <cfRule type="expression" dxfId="4" priority="8">
      <formula>$D$22&lt;$F$22</formula>
    </cfRule>
  </conditionalFormatting>
  <conditionalFormatting sqref="D23:D33">
    <cfRule type="expression" dxfId="3" priority="7">
      <formula>$D$22&lt;$F$22</formula>
    </cfRule>
  </conditionalFormatting>
  <conditionalFormatting sqref="C23:D33">
    <cfRule type="expression" dxfId="2" priority="6">
      <formula>$D$22&lt;$F$22</formula>
    </cfRule>
  </conditionalFormatting>
  <conditionalFormatting sqref="I22:J22">
    <cfRule type="expression" dxfId="1" priority="5">
      <formula>$J$22=0</formula>
    </cfRule>
  </conditionalFormatting>
  <conditionalFormatting sqref="I23:J36">
    <cfRule type="expression" dxfId="0" priority="1">
      <formula>$J$22=0</formula>
    </cfRule>
  </conditionalFormatting>
  <pageMargins left="0.7" right="0.7" top="0.75" bottom="0.75" header="0.3" footer="0.3"/>
  <pageSetup paperSize="9" scale="5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8"/>
  <sheetViews>
    <sheetView workbookViewId="0">
      <selection activeCell="E8" sqref="E8"/>
    </sheetView>
  </sheetViews>
  <sheetFormatPr defaultRowHeight="14.4" x14ac:dyDescent="0.3"/>
  <cols>
    <col min="2" max="2" width="23.21875" bestFit="1" customWidth="1"/>
    <col min="5" max="5" width="14.88671875" customWidth="1"/>
  </cols>
  <sheetData>
    <row r="3" spans="2:13" x14ac:dyDescent="0.3">
      <c r="B3" s="2" t="str">
        <f>""</f>
        <v/>
      </c>
      <c r="C3" s="3">
        <v>0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15.6" x14ac:dyDescent="0.3">
      <c r="B4" s="16" t="s">
        <v>10</v>
      </c>
      <c r="C4" s="11">
        <v>13</v>
      </c>
      <c r="D4" s="2"/>
      <c r="E4" s="2" t="str">
        <f>'Calculator Phone'!Q61</f>
        <v>Lounge</v>
      </c>
      <c r="F4" s="2"/>
      <c r="G4" s="2"/>
      <c r="H4" s="2"/>
      <c r="I4" s="2"/>
      <c r="J4" s="2"/>
      <c r="K4" s="2"/>
      <c r="L4" s="2"/>
      <c r="M4" s="2"/>
    </row>
    <row r="5" spans="2:13" ht="15.6" x14ac:dyDescent="0.3">
      <c r="B5" s="16" t="s">
        <v>11</v>
      </c>
      <c r="C5" s="11">
        <v>8</v>
      </c>
      <c r="D5" s="2"/>
      <c r="E5" s="2" t="str">
        <f>'Calculator Phone'!Q62</f>
        <v>Study</v>
      </c>
      <c r="F5" s="2"/>
      <c r="G5" s="2"/>
      <c r="H5" s="2"/>
      <c r="I5" s="2"/>
      <c r="J5" s="2"/>
      <c r="K5" s="2"/>
      <c r="L5" s="2"/>
      <c r="M5" s="2"/>
    </row>
    <row r="6" spans="2:13" ht="18" x14ac:dyDescent="0.3">
      <c r="B6" s="16" t="s">
        <v>12</v>
      </c>
      <c r="C6" s="11">
        <v>8</v>
      </c>
      <c r="D6" s="2"/>
      <c r="E6" s="2" t="str">
        <f>'Calculator Phone'!Q63</f>
        <v>Dining Room</v>
      </c>
      <c r="F6" s="2"/>
      <c r="G6" s="2"/>
      <c r="H6" s="4">
        <v>1</v>
      </c>
      <c r="I6" s="4">
        <v>2</v>
      </c>
      <c r="J6" s="4">
        <v>3</v>
      </c>
      <c r="K6" s="4">
        <v>4</v>
      </c>
      <c r="L6" s="4">
        <v>5</v>
      </c>
      <c r="M6" s="2"/>
    </row>
    <row r="7" spans="2:13" ht="18" x14ac:dyDescent="0.3">
      <c r="B7" s="17" t="s">
        <v>8</v>
      </c>
      <c r="C7" s="11">
        <v>8</v>
      </c>
      <c r="D7" s="2"/>
      <c r="E7" s="2" t="str">
        <f>'Calculator Phone'!Q64</f>
        <v>Master Bedroom</v>
      </c>
      <c r="F7" s="2"/>
      <c r="G7" s="2">
        <f>'Calculator Phone'!E4</f>
        <v>2021</v>
      </c>
      <c r="H7" s="4">
        <f>IF($G7=2010,H8,H9)</f>
        <v>19</v>
      </c>
      <c r="I7" s="4">
        <f t="shared" ref="I7:L7" si="0">IF($G7=2010,I8,I9)</f>
        <v>25</v>
      </c>
      <c r="J7" s="4">
        <f t="shared" si="0"/>
        <v>31</v>
      </c>
      <c r="K7" s="4">
        <f t="shared" si="0"/>
        <v>37</v>
      </c>
      <c r="L7" s="4">
        <f t="shared" si="0"/>
        <v>43</v>
      </c>
      <c r="M7" s="2"/>
    </row>
    <row r="8" spans="2:13" ht="18" x14ac:dyDescent="0.3">
      <c r="B8" s="17" t="s">
        <v>13</v>
      </c>
      <c r="C8" s="13">
        <v>8</v>
      </c>
      <c r="D8" s="2"/>
      <c r="E8" s="2" t="str">
        <f>'Calculator Phone'!Q65</f>
        <v>Bedroom 2</v>
      </c>
      <c r="F8" s="2"/>
      <c r="G8" s="8">
        <v>2010</v>
      </c>
      <c r="H8" s="4">
        <v>13</v>
      </c>
      <c r="I8" s="4">
        <v>17</v>
      </c>
      <c r="J8" s="4">
        <v>21</v>
      </c>
      <c r="K8" s="4">
        <v>25</v>
      </c>
      <c r="L8" s="4">
        <v>29</v>
      </c>
      <c r="M8" s="2"/>
    </row>
    <row r="9" spans="2:13" ht="18" x14ac:dyDescent="0.3">
      <c r="B9" s="17" t="s">
        <v>14</v>
      </c>
      <c r="C9" s="13">
        <v>8</v>
      </c>
      <c r="D9" s="2"/>
      <c r="E9" s="2" t="str">
        <f>'Calculator Phone'!Q66</f>
        <v>Bedroom 3</v>
      </c>
      <c r="F9" s="2"/>
      <c r="G9" s="8">
        <v>2021</v>
      </c>
      <c r="H9" s="4">
        <v>19</v>
      </c>
      <c r="I9" s="4">
        <v>25</v>
      </c>
      <c r="J9" s="4">
        <v>31</v>
      </c>
      <c r="K9" s="4">
        <v>37</v>
      </c>
      <c r="L9" s="4">
        <v>43</v>
      </c>
      <c r="M9" s="2"/>
    </row>
    <row r="10" spans="2:13" ht="15.6" x14ac:dyDescent="0.3">
      <c r="B10" s="17" t="s">
        <v>15</v>
      </c>
      <c r="C10" s="13">
        <v>8</v>
      </c>
      <c r="D10" s="2"/>
      <c r="E10" s="2" t="str">
        <f>'Calculator Phone'!Q67</f>
        <v>Bedroom 4</v>
      </c>
      <c r="F10" s="2"/>
      <c r="G10" s="2"/>
      <c r="H10" s="2"/>
      <c r="I10" s="2"/>
      <c r="J10" s="2"/>
      <c r="K10" s="2"/>
      <c r="L10" s="2"/>
      <c r="M10" s="2"/>
    </row>
    <row r="11" spans="2:13" ht="15.6" x14ac:dyDescent="0.3">
      <c r="B11" s="17" t="s">
        <v>16</v>
      </c>
      <c r="C11" s="13">
        <v>8</v>
      </c>
      <c r="D11" s="2"/>
      <c r="E11" s="2" t="str">
        <f>'Calculator Phone'!Q68</f>
        <v>Bedroom 5</v>
      </c>
      <c r="F11" s="2"/>
      <c r="G11" s="2"/>
      <c r="H11" s="2"/>
      <c r="I11" s="2"/>
      <c r="J11" s="2"/>
      <c r="K11" s="2"/>
      <c r="L11" s="2"/>
      <c r="M11" s="2"/>
    </row>
    <row r="12" spans="2:13" ht="15.6" x14ac:dyDescent="0.3">
      <c r="B12" s="17" t="s">
        <v>17</v>
      </c>
      <c r="C12" s="13">
        <v>8</v>
      </c>
      <c r="D12" s="2"/>
      <c r="E12" s="2" t="str">
        <f>'Calculator Phone'!Q69</f>
        <v>Bedroom 6</v>
      </c>
      <c r="F12" s="2"/>
      <c r="G12" s="2"/>
      <c r="H12" s="2"/>
      <c r="I12" s="2"/>
      <c r="J12" s="2"/>
      <c r="K12" s="2"/>
      <c r="L12" s="2"/>
      <c r="M12" s="2"/>
    </row>
    <row r="13" spans="2:13" ht="15.6" x14ac:dyDescent="0.3">
      <c r="B13" s="16" t="s">
        <v>9</v>
      </c>
      <c r="C13" s="13">
        <v>6</v>
      </c>
      <c r="D13" s="2"/>
      <c r="E13" s="2" t="str">
        <f>'Calculator Phone'!Q70</f>
        <v>Office</v>
      </c>
      <c r="F13" s="2"/>
      <c r="G13" s="2"/>
      <c r="H13" s="2"/>
      <c r="I13" s="2"/>
      <c r="J13" s="2"/>
      <c r="K13" s="2"/>
      <c r="L13" s="2"/>
      <c r="M13" s="2"/>
    </row>
    <row r="14" spans="2:13" ht="15.6" x14ac:dyDescent="0.3">
      <c r="B14" s="16" t="s">
        <v>18</v>
      </c>
      <c r="C14" s="13">
        <v>6</v>
      </c>
      <c r="D14" s="2"/>
      <c r="E14" s="2" t="str">
        <f>'Calculator Phone'!Q71</f>
        <v>Play Room</v>
      </c>
      <c r="F14" s="2"/>
      <c r="G14" s="2"/>
      <c r="H14" s="2"/>
      <c r="I14" s="2"/>
      <c r="J14" s="2"/>
      <c r="K14" s="2"/>
      <c r="L14" s="2"/>
      <c r="M14" s="2"/>
    </row>
    <row r="15" spans="2:13" x14ac:dyDescent="0.3">
      <c r="B15" s="2"/>
      <c r="C15" s="2"/>
      <c r="D15" s="2"/>
      <c r="E15" s="2" t="str">
        <f>'Calculator Phone'!Q72</f>
        <v>Other</v>
      </c>
      <c r="F15" s="2"/>
      <c r="G15" s="2"/>
      <c r="H15" s="2"/>
      <c r="I15" s="2"/>
      <c r="J15" s="2"/>
      <c r="K15" s="2"/>
      <c r="L15" s="2"/>
      <c r="M15" s="2"/>
    </row>
    <row r="16" spans="2:13" x14ac:dyDescent="0.3">
      <c r="B16" s="2"/>
      <c r="D16" s="2"/>
      <c r="E16" s="2" t="str">
        <f>'Calculator Phone'!Q73</f>
        <v>Other 2</v>
      </c>
      <c r="F16" s="2"/>
      <c r="G16" s="2"/>
      <c r="H16" s="2"/>
      <c r="I16" s="2"/>
      <c r="J16" s="2"/>
      <c r="K16" s="2"/>
      <c r="L16" s="2"/>
    </row>
    <row r="17" spans="2:13" x14ac:dyDescent="0.3">
      <c r="B17" s="2"/>
      <c r="D17" s="2"/>
      <c r="E17" s="2" t="str">
        <f>'Calculator Phone'!Q74</f>
        <v>Other 3</v>
      </c>
      <c r="F17" s="2"/>
      <c r="G17" s="2"/>
      <c r="H17" s="2"/>
      <c r="I17" s="2"/>
      <c r="J17" s="2"/>
      <c r="K17" s="2"/>
      <c r="L17" s="2"/>
    </row>
    <row r="18" spans="2:13" x14ac:dyDescent="0.3">
      <c r="B18" s="2"/>
      <c r="D18" s="2"/>
      <c r="E18" s="2"/>
      <c r="F18" s="2"/>
      <c r="G18" s="2"/>
      <c r="H18" s="2"/>
      <c r="I18" s="2"/>
      <c r="J18" s="2"/>
      <c r="K18" s="2"/>
      <c r="L18" s="2"/>
      <c r="M1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Calculator Phone</vt:lpstr>
      <vt:lpstr>Certificate</vt:lpstr>
      <vt:lpstr>lookups</vt:lpstr>
      <vt:lpstr>'Calculator Phone'!Print_Area</vt:lpstr>
      <vt:lpstr>Certificate!Print_Area</vt:lpstr>
    </vt:vector>
  </TitlesOfParts>
  <Company>Titon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Shipley</dc:creator>
  <cp:lastModifiedBy>Paul Shipley</cp:lastModifiedBy>
  <cp:lastPrinted>2016-07-08T11:28:30Z</cp:lastPrinted>
  <dcterms:created xsi:type="dcterms:W3CDTF">2016-06-16T10:04:02Z</dcterms:created>
  <dcterms:modified xsi:type="dcterms:W3CDTF">2022-11-14T11:08:32Z</dcterms:modified>
</cp:coreProperties>
</file>